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Mateja\2025\Rebalansi\III. rebalans\Izmjene i dopune\"/>
    </mc:Choice>
  </mc:AlternateContent>
  <xr:revisionPtr revIDLastSave="0" documentId="13_ncr:1_{EEAF9A55-4369-4E0B-8E45-8AC7F9E3B169}" xr6:coauthVersionLast="37" xr6:coauthVersionMax="47" xr10:uidLastSave="{00000000-0000-0000-0000-000000000000}"/>
  <bookViews>
    <workbookView xWindow="0" yWindow="0" windowWidth="28800" windowHeight="11505" tabRatio="628" xr2:uid="{00000000-000D-0000-FFFF-FFFF00000000}"/>
  </bookViews>
  <sheets>
    <sheet name="SAŽETAK" sheetId="11" r:id="rId1"/>
    <sheet name=" Račun prihoda i rashoda" sheetId="3" r:id="rId2"/>
    <sheet name="Rashodi prema funkcijskoj kl" sheetId="5" r:id="rId3"/>
    <sheet name="Posebni dio" sheetId="14" r:id="rId4"/>
  </sheets>
  <externalReferences>
    <externalReference r:id="rId5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3" l="1"/>
  <c r="F12" i="3"/>
  <c r="E59" i="3"/>
  <c r="F62" i="3"/>
  <c r="E62" i="3"/>
  <c r="E61" i="3" s="1"/>
  <c r="G64" i="3" l="1"/>
  <c r="G65" i="3"/>
  <c r="G66" i="3"/>
  <c r="G68" i="3"/>
  <c r="G69" i="3"/>
  <c r="G63" i="3"/>
  <c r="G62" i="3" s="1"/>
  <c r="G24" i="3" l="1"/>
  <c r="G25" i="3"/>
  <c r="G23" i="3"/>
  <c r="F22" i="3"/>
  <c r="E22" i="3"/>
  <c r="B12" i="5"/>
  <c r="D13" i="5"/>
  <c r="D12" i="5" s="1"/>
  <c r="C13" i="5"/>
  <c r="C12" i="5" s="1"/>
  <c r="B13" i="5"/>
  <c r="E57" i="3"/>
  <c r="F55" i="3"/>
  <c r="F54" i="3" s="1"/>
  <c r="E55" i="3"/>
  <c r="F52" i="3"/>
  <c r="E52" i="3"/>
  <c r="G51" i="3"/>
  <c r="G50" i="3"/>
  <c r="F49" i="3"/>
  <c r="E49" i="3"/>
  <c r="G42" i="3"/>
  <c r="G48" i="3"/>
  <c r="F40" i="3"/>
  <c r="F39" i="3" s="1"/>
  <c r="E40" i="3"/>
  <c r="E45" i="3"/>
  <c r="G45" i="3" s="1"/>
  <c r="E46" i="3"/>
  <c r="G46" i="3" s="1"/>
  <c r="E43" i="3"/>
  <c r="G43" i="3" s="1"/>
  <c r="E41" i="3"/>
  <c r="G41" i="3" s="1"/>
  <c r="G36" i="3"/>
  <c r="G37" i="3"/>
  <c r="G38" i="3"/>
  <c r="F35" i="3"/>
  <c r="F34" i="3" s="1"/>
  <c r="E35" i="3"/>
  <c r="G35" i="3" l="1"/>
  <c r="E54" i="3"/>
  <c r="G40" i="3"/>
  <c r="G39" i="3" s="1"/>
  <c r="E39" i="3"/>
  <c r="G22" i="3"/>
  <c r="E34" i="3"/>
  <c r="G34" i="3" s="1"/>
  <c r="G49" i="3"/>
  <c r="E33" i="3" l="1"/>
  <c r="G14" i="3"/>
  <c r="F14" i="3"/>
  <c r="E14" i="3"/>
  <c r="C11" i="5"/>
  <c r="B11" i="5"/>
  <c r="G16" i="3" l="1"/>
  <c r="F16" i="3"/>
  <c r="E16" i="3"/>
  <c r="F59" i="3"/>
  <c r="F33" i="3" s="1"/>
  <c r="D11" i="5" l="1"/>
  <c r="H36" i="11" l="1"/>
  <c r="H37" i="11"/>
  <c r="G60" i="3"/>
  <c r="G59" i="3"/>
  <c r="H38" i="11" l="1"/>
  <c r="G56" i="3"/>
  <c r="G57" i="3"/>
  <c r="G58" i="3"/>
  <c r="G55" i="3"/>
  <c r="G53" i="3"/>
  <c r="G52" i="3" s="1"/>
  <c r="G20" i="3"/>
  <c r="G21" i="3"/>
  <c r="G13" i="3"/>
  <c r="G12" i="3" s="1"/>
  <c r="G54" i="3" l="1"/>
  <c r="G33" i="3" s="1"/>
  <c r="G19" i="3"/>
  <c r="G11" i="3" s="1"/>
  <c r="D19" i="3" l="1"/>
  <c r="D16" i="3"/>
  <c r="F17" i="11" l="1"/>
  <c r="F45" i="11" s="1"/>
  <c r="G38" i="11"/>
  <c r="F38" i="11"/>
  <c r="H31" i="11"/>
  <c r="G31" i="11"/>
  <c r="F31" i="11"/>
  <c r="H20" i="11"/>
  <c r="G20" i="11"/>
  <c r="G46" i="11" s="1"/>
  <c r="F20" i="11"/>
  <c r="F46" i="11" s="1"/>
  <c r="H17" i="11"/>
  <c r="H45" i="11" s="1"/>
  <c r="G17" i="11"/>
  <c r="H46" i="11" l="1"/>
  <c r="H47" i="11" s="1"/>
  <c r="H23" i="11"/>
  <c r="G23" i="11"/>
  <c r="G45" i="11"/>
  <c r="G47" i="11" s="1"/>
  <c r="F47" i="11"/>
  <c r="F23" i="11"/>
  <c r="F19" i="3" l="1"/>
  <c r="F11" i="3" s="1"/>
  <c r="E12" i="3"/>
  <c r="E19" i="3"/>
  <c r="E11" i="3" l="1"/>
  <c r="F61" i="3"/>
  <c r="G61" i="3"/>
</calcChain>
</file>

<file path=xl/sharedStrings.xml><?xml version="1.0" encoding="utf-8"?>
<sst xmlns="http://schemas.openxmlformats.org/spreadsheetml/2006/main" count="413" uniqueCount="138">
  <si>
    <t>PRIHODI UKUPNO</t>
  </si>
  <si>
    <t>PRIHODI POSLOVANJA</t>
  </si>
  <si>
    <t>RASHODI UKUPNO</t>
  </si>
  <si>
    <t>RAZLIKA - VIŠAK / MANJAK</t>
  </si>
  <si>
    <t>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</si>
  <si>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</si>
  <si>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</si>
  <si>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</si>
  <si>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</si>
  <si>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</si>
  <si>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</si>
  <si>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</si>
  <si>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</si>
  <si>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</si>
  <si>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</si>
  <si>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</si>
  <si>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</si>
  <si>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</si>
  <si>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</si>
  <si>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</si>
  <si>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</si>
  <si>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</si>
  <si>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</si>
  <si>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Materijalni rashodi</t>
  </si>
  <si>
    <t>Vlastiti prihodi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</si>
  <si>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</si>
  <si>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</si>
  <si>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</si>
  <si>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</si>
  <si>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EUR</t>
  </si>
  <si>
    <t>EUR/KN*</t>
  </si>
  <si>
    <t>Brojčana oznaka i naziv</t>
  </si>
  <si>
    <t>Višak prihoda iz prethodne godine koji će se rasporediti</t>
  </si>
  <si>
    <t>Manjak prihoda iz prethodne godine za pokriće</t>
  </si>
  <si>
    <r>
      <rPr>
        <b/>
        <sz val="11"/>
        <rFont val="Times New Roman"/>
        <family val="1"/>
        <charset val="238"/>
      </rPr>
      <t>RAZLIKA</t>
    </r>
    <r>
      <rPr>
        <b/>
        <sz val="11"/>
        <color indexed="8"/>
        <rFont val="Times New Roman"/>
        <family val="1"/>
        <charset val="238"/>
      </rPr>
      <t xml:space="preserve"> VIŠAK / MANJAK IZ PRETHODNE(IH) GODINE KOJI ĆE SE RASPOREDITI / POKRITI</t>
    </r>
  </si>
  <si>
    <t>UKUPNO FINANCIJSKI PLAN (A.+B.+C.)</t>
  </si>
  <si>
    <t>PRIHODI, PRIMICI I VIŠAK</t>
  </si>
  <si>
    <t>RASHODI, IZDACI I MANJAK</t>
  </si>
  <si>
    <t>RAZLIKA</t>
  </si>
  <si>
    <t>09 Obrazovanje</t>
  </si>
  <si>
    <t>091 Predškolsko i osnovno obrazovanje</t>
  </si>
  <si>
    <t>0912 Osnovno obrazovanje</t>
  </si>
  <si>
    <t>Naknade građanima i kućanstvima na temelju osiguranja i druge naknade</t>
  </si>
  <si>
    <t>Financijski rashodi</t>
  </si>
  <si>
    <t>Pomoći dane u inozemstvo i unutar općeg proračuna</t>
  </si>
  <si>
    <t>Prihodi od pomoći</t>
  </si>
  <si>
    <t>Posebne namjene</t>
  </si>
  <si>
    <t>Prihodi od donacija</t>
  </si>
  <si>
    <t>Pomoći</t>
  </si>
  <si>
    <t xml:space="preserve">Prihodi iz nadležnog proračuna za financiranje redovne djelatnosti proračunskih korisnika </t>
  </si>
  <si>
    <t>1.1.</t>
  </si>
  <si>
    <t>3.1.</t>
  </si>
  <si>
    <t>4.1.</t>
  </si>
  <si>
    <t>Članak 2.</t>
  </si>
  <si>
    <t>Članak 3.</t>
  </si>
  <si>
    <t>I. OPĆI DIO</t>
  </si>
  <si>
    <t>A) SAŽETAK RAČUNA PRIHODA I RASHODA</t>
  </si>
  <si>
    <t>Članak 1.</t>
  </si>
  <si>
    <t>32</t>
  </si>
  <si>
    <t>37</t>
  </si>
  <si>
    <t>34</t>
  </si>
  <si>
    <t>31</t>
  </si>
  <si>
    <t>42</t>
  </si>
  <si>
    <t>36</t>
  </si>
  <si>
    <t>Izmjena</t>
  </si>
  <si>
    <t>38</t>
  </si>
  <si>
    <t>Ostali rashodi</t>
  </si>
  <si>
    <t>C) UKUPAN DONOS VIŠKA / MANJKA IZ PRETHODNE GODINE</t>
  </si>
  <si>
    <t>POSEBNI DIO</t>
  </si>
  <si>
    <t>Članak 4.</t>
  </si>
  <si>
    <t>Prihodi od prod. Ili zamj. nef. Im.</t>
  </si>
  <si>
    <t>Prihodi od prodaje proizvedene dugotrajne imovine</t>
  </si>
  <si>
    <t>Rashodi za zaposlene - OŠ Milana Langa</t>
  </si>
  <si>
    <t>Prihodi od imovine</t>
  </si>
  <si>
    <t>Proračun za 2025. godinu - I. Rebalans</t>
  </si>
  <si>
    <t>U članku 6. stupac Financijski plan za 2025. mijenja se kako slijedi:</t>
  </si>
  <si>
    <t>Osnovna škola Milana Langa</t>
  </si>
  <si>
    <t>OSNOVNOŠKOLSKO OBRAZOVANJE</t>
  </si>
  <si>
    <t>Redovna djelatnost OŠ Milana Langa</t>
  </si>
  <si>
    <t>Opći prihodi i  primici</t>
  </si>
  <si>
    <t>Vlastiti prihodi PK</t>
  </si>
  <si>
    <t>Decentralizirane funkcije</t>
  </si>
  <si>
    <t>4.7.</t>
  </si>
  <si>
    <t>Prihodi za posebne namjene PK - višak</t>
  </si>
  <si>
    <t>5.4.</t>
  </si>
  <si>
    <t>Pomoći PK</t>
  </si>
  <si>
    <t>Rashodi za donacije, kazne, naknade šteta i kapitalne pomoći</t>
  </si>
  <si>
    <t>Ulaganje u objekte i opremu OŠ Milana Langa</t>
  </si>
  <si>
    <t>3.2.</t>
  </si>
  <si>
    <t>Vlastiti prihodi PK - višak</t>
  </si>
  <si>
    <t>6.3.</t>
  </si>
  <si>
    <t>Donacije PK</t>
  </si>
  <si>
    <t>6.4.</t>
  </si>
  <si>
    <t>Donacije PK - višak</t>
  </si>
  <si>
    <t>Nabava udžbenika i lektire OŠ Milana Langa</t>
  </si>
  <si>
    <t>7.3.</t>
  </si>
  <si>
    <t>Produženi boravak i školska prehrana OŠ Milana Langa</t>
  </si>
  <si>
    <t>4.6.</t>
  </si>
  <si>
    <t>Prihodi za posebne namjene PK</t>
  </si>
  <si>
    <t>Izborni, izvannastavni i ostali programi OŠ Milana Langa</t>
  </si>
  <si>
    <t>Pomoći PK - višak</t>
  </si>
  <si>
    <t>Školska shema OŠ Milana Langa</t>
  </si>
  <si>
    <t>5.1.</t>
  </si>
  <si>
    <t>Vjetar u leđa - faza VII - OŠ Milana Langa</t>
  </si>
  <si>
    <t>U članku 3. stupac Financijski plan za 2025. mijenja se kako slijedi:</t>
  </si>
  <si>
    <t>Financijski plan za 2025.</t>
  </si>
  <si>
    <t>Novi plan 2025.</t>
  </si>
  <si>
    <t>U članku 2. stupac Financijski plan za 2025. mijenja se kako slijedi:</t>
  </si>
  <si>
    <t xml:space="preserve">Financijski plan za 2025. </t>
  </si>
  <si>
    <t>U Financijskom planu Osnovne škole Milana Langa za 2025. godinu i projekcije za 2026. i 2027. godinu u članku 1. stupac Financijski plan za 2025. minjenja se kako slijedi:</t>
  </si>
  <si>
    <t>Prihodi za posebne namjene - višak</t>
  </si>
  <si>
    <t>Proračunski korisnik 14283</t>
  </si>
  <si>
    <t>Izvor  1.1.</t>
  </si>
  <si>
    <t>Izvor  3.1.</t>
  </si>
  <si>
    <t>Izvor  3.2.</t>
  </si>
  <si>
    <t>Izvor  4.1.</t>
  </si>
  <si>
    <t>Izvor  4.6.</t>
  </si>
  <si>
    <t>Izvor  4.7.</t>
  </si>
  <si>
    <t>Izvor  5.1.</t>
  </si>
  <si>
    <t>Izvor  5.4.</t>
  </si>
  <si>
    <t>Izvor  5.5.</t>
  </si>
  <si>
    <t>Izvor  6.3.</t>
  </si>
  <si>
    <t>Izvor  6.4.</t>
  </si>
  <si>
    <t>Program 4070</t>
  </si>
  <si>
    <t>Aktivnost A407006</t>
  </si>
  <si>
    <t>3</t>
  </si>
  <si>
    <t>Aktivnost A407014</t>
  </si>
  <si>
    <t>Aktivnost A407019</t>
  </si>
  <si>
    <t>4</t>
  </si>
  <si>
    <t>Aktivnost A407024</t>
  </si>
  <si>
    <t>Aktivnost A407029</t>
  </si>
  <si>
    <t>Aktivnost A407034</t>
  </si>
  <si>
    <t>Tekući projekt T407006</t>
  </si>
  <si>
    <t>Tekući projekt T407012</t>
  </si>
  <si>
    <t>5.5.</t>
  </si>
  <si>
    <t>Prihodi od pomoći - višak</t>
  </si>
  <si>
    <t>IZMJENE I DOPUNE FINANCIJSKOG PLANA OSNOVNE ŠKOLE MILANA LANGA ZA 2025. GODINU</t>
  </si>
  <si>
    <t xml:space="preserve">Na temelju članka 36. Zakona o proračunu (Narodne novine br. 144/21), članka 142. Statuta Osnovne škole Milana Langa, Školski odbor Osnove škole Milana Langa na 8. sjednici održanoj 16.10.2025. godine donio je: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</si>
</sst>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color rgb="FFFFFFFF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FEE75"/>
        <bgColor rgb="FFFFEE75"/>
      </patternFill>
    </fill>
    <fill>
      <patternFill patternType="solid">
        <fgColor rgb="FF3535FF"/>
        <bgColor rgb="FF3535FF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9" fillId="0" borderId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/>
    <xf numFmtId="0" fontId="31" fillId="0" borderId="0"/>
    <xf numFmtId="0" fontId="31" fillId="0" borderId="0"/>
  </cellStyleXfs>
  <cellXfs count="1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10" fillId="0" borderId="11" xfId="1" applyFont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17" fillId="0" borderId="0" xfId="0" quotePrefix="1" applyFont="1" applyAlignment="1">
      <alignment horizontal="left" wrapText="1"/>
    </xf>
    <xf numFmtId="0" fontId="18" fillId="0" borderId="0" xfId="0" applyFont="1" applyAlignment="1">
      <alignment wrapText="1"/>
    </xf>
    <xf numFmtId="3" fontId="11" fillId="0" borderId="0" xfId="0" applyNumberFormat="1" applyFont="1" applyAlignment="1">
      <alignment horizontal="right"/>
    </xf>
    <xf numFmtId="0" fontId="17" fillId="0" borderId="0" xfId="0" quotePrefix="1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1" fillId="0" borderId="0" xfId="0" quotePrefix="1" applyFont="1" applyAlignment="1">
      <alignment horizontal="center" vertical="center" wrapText="1"/>
    </xf>
    <xf numFmtId="3" fontId="21" fillId="3" borderId="3" xfId="0" applyNumberFormat="1" applyFont="1" applyFill="1" applyBorder="1" applyAlignment="1">
      <alignment horizontal="right"/>
    </xf>
    <xf numFmtId="0" fontId="24" fillId="0" borderId="4" xfId="0" applyFont="1" applyBorder="1" applyAlignment="1">
      <alignment vertical="center"/>
    </xf>
    <xf numFmtId="3" fontId="22" fillId="0" borderId="3" xfId="0" applyNumberFormat="1" applyFont="1" applyBorder="1" applyAlignment="1">
      <alignment horizontal="right"/>
    </xf>
    <xf numFmtId="0" fontId="24" fillId="0" borderId="2" xfId="0" applyFont="1" applyBorder="1" applyAlignment="1">
      <alignment vertical="center"/>
    </xf>
    <xf numFmtId="0" fontId="23" fillId="3" borderId="1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vertical="center"/>
    </xf>
    <xf numFmtId="0" fontId="24" fillId="0" borderId="4" xfId="0" applyFont="1" applyBorder="1" applyAlignment="1">
      <alignment vertical="center" wrapText="1"/>
    </xf>
    <xf numFmtId="0" fontId="25" fillId="0" borderId="5" xfId="0" applyFont="1" applyBorder="1" applyAlignment="1">
      <alignment horizontal="right" vertical="center"/>
    </xf>
    <xf numFmtId="0" fontId="10" fillId="0" borderId="12" xfId="1" applyFont="1" applyBorder="1"/>
    <xf numFmtId="3" fontId="22" fillId="5" borderId="3" xfId="0" applyNumberFormat="1" applyFont="1" applyFill="1" applyBorder="1" applyAlignment="1">
      <alignment horizontal="right"/>
    </xf>
    <xf numFmtId="0" fontId="22" fillId="5" borderId="1" xfId="0" applyFont="1" applyFill="1" applyBorder="1" applyAlignment="1">
      <alignment horizontal="left" vertical="center"/>
    </xf>
    <xf numFmtId="0" fontId="12" fillId="0" borderId="2" xfId="0" applyFont="1" applyBorder="1"/>
    <xf numFmtId="0" fontId="21" fillId="5" borderId="2" xfId="0" applyFont="1" applyFill="1" applyBorder="1" applyAlignment="1">
      <alignment horizontal="left" vertical="center"/>
    </xf>
    <xf numFmtId="3" fontId="23" fillId="0" borderId="3" xfId="0" applyNumberFormat="1" applyFont="1" applyBorder="1" applyAlignment="1">
      <alignment horizontal="right"/>
    </xf>
    <xf numFmtId="0" fontId="2" fillId="2" borderId="4" xfId="0" applyFont="1" applyFill="1" applyBorder="1" applyAlignment="1">
      <alignment horizontal="left" vertical="center" wrapText="1"/>
    </xf>
    <xf numFmtId="0" fontId="26" fillId="2" borderId="3" xfId="0" quotePrefix="1" applyFont="1" applyFill="1" applyBorder="1" applyAlignment="1">
      <alignment horizontal="left" vertical="center" wrapText="1"/>
    </xf>
    <xf numFmtId="0" fontId="27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center" vertical="center" wrapText="1"/>
    </xf>
    <xf numFmtId="0" fontId="26" fillId="2" borderId="3" xfId="0" quotePrefix="1" applyFont="1" applyFill="1" applyBorder="1" applyAlignment="1">
      <alignment horizontal="left" vertical="center"/>
    </xf>
    <xf numFmtId="3" fontId="27" fillId="0" borderId="0" xfId="0" applyNumberFormat="1" applyFont="1"/>
    <xf numFmtId="0" fontId="19" fillId="0" borderId="0" xfId="0" applyFont="1"/>
    <xf numFmtId="0" fontId="11" fillId="0" borderId="0" xfId="0" applyFont="1" applyAlignment="1">
      <alignment vertical="center"/>
    </xf>
    <xf numFmtId="0" fontId="15" fillId="0" borderId="0" xfId="0" applyFont="1"/>
    <xf numFmtId="0" fontId="24" fillId="3" borderId="4" xfId="0" applyFont="1" applyFill="1" applyBorder="1" applyAlignment="1">
      <alignment vertical="center"/>
    </xf>
    <xf numFmtId="0" fontId="24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0" fillId="0" borderId="15" xfId="0" applyBorder="1"/>
    <xf numFmtId="0" fontId="30" fillId="0" borderId="0" xfId="0" applyFont="1"/>
    <xf numFmtId="0" fontId="34" fillId="0" borderId="0" xfId="0" applyFont="1" applyAlignment="1">
      <alignment horizontal="center" vertical="top" wrapText="1" readingOrder="1"/>
    </xf>
    <xf numFmtId="0" fontId="35" fillId="0" borderId="0" xfId="0" applyFont="1" applyAlignment="1">
      <alignment horizontal="left" vertical="top" wrapText="1" readingOrder="1"/>
    </xf>
    <xf numFmtId="0" fontId="12" fillId="2" borderId="3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3" fontId="22" fillId="2" borderId="3" xfId="0" quotePrefix="1" applyNumberFormat="1" applyFont="1" applyFill="1" applyBorder="1" applyAlignment="1">
      <alignment horizontal="right"/>
    </xf>
    <xf numFmtId="3" fontId="22" fillId="2" borderId="3" xfId="0" applyNumberFormat="1" applyFont="1" applyFill="1" applyBorder="1" applyAlignment="1">
      <alignment horizontal="right"/>
    </xf>
    <xf numFmtId="0" fontId="36" fillId="2" borderId="0" xfId="0" applyFont="1" applyFill="1"/>
    <xf numFmtId="0" fontId="0" fillId="2" borderId="0" xfId="0" applyFill="1"/>
    <xf numFmtId="0" fontId="27" fillId="2" borderId="0" xfId="0" applyFont="1" applyFill="1"/>
    <xf numFmtId="3" fontId="0" fillId="2" borderId="0" xfId="0" applyNumberFormat="1" applyFill="1"/>
    <xf numFmtId="3" fontId="2" fillId="2" borderId="3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 wrapText="1"/>
    </xf>
    <xf numFmtId="0" fontId="28" fillId="2" borderId="3" xfId="0" applyFont="1" applyFill="1" applyBorder="1" applyAlignment="1">
      <alignment vertical="center"/>
    </xf>
    <xf numFmtId="0" fontId="28" fillId="2" borderId="3" xfId="0" applyFont="1" applyFill="1" applyBorder="1" applyAlignment="1">
      <alignment horizontal="left" vertical="center"/>
    </xf>
    <xf numFmtId="3" fontId="0" fillId="2" borderId="3" xfId="0" applyNumberForma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3" fontId="27" fillId="2" borderId="0" xfId="0" applyNumberFormat="1" applyFont="1" applyFill="1"/>
    <xf numFmtId="3" fontId="32" fillId="10" borderId="3" xfId="0" applyNumberFormat="1" applyFont="1" applyFill="1" applyBorder="1" applyAlignment="1">
      <alignment horizontal="center" vertical="center"/>
    </xf>
    <xf numFmtId="3" fontId="32" fillId="0" borderId="3" xfId="0" applyNumberFormat="1" applyFont="1" applyBorder="1" applyAlignment="1">
      <alignment horizontal="center" vertical="center"/>
    </xf>
    <xf numFmtId="3" fontId="32" fillId="0" borderId="14" xfId="0" applyNumberFormat="1" applyFont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37" fillId="9" borderId="0" xfId="5" applyFont="1" applyFill="1" applyAlignment="1">
      <alignment horizontal="left" vertical="center" wrapText="1" readingOrder="1"/>
    </xf>
    <xf numFmtId="0" fontId="37" fillId="9" borderId="0" xfId="5" applyFont="1" applyFill="1" applyAlignment="1">
      <alignment vertical="center" wrapText="1" readingOrder="1"/>
    </xf>
    <xf numFmtId="3" fontId="37" fillId="9" borderId="0" xfId="5" applyNumberFormat="1" applyFont="1" applyFill="1" applyAlignment="1">
      <alignment horizontal="right" vertical="center" wrapText="1" readingOrder="1"/>
    </xf>
    <xf numFmtId="3" fontId="37" fillId="9" borderId="0" xfId="5" applyNumberFormat="1" applyFont="1" applyFill="1" applyAlignment="1">
      <alignment vertical="center" wrapText="1" readingOrder="1"/>
    </xf>
    <xf numFmtId="0" fontId="38" fillId="0" borderId="0" xfId="6" applyFont="1"/>
    <xf numFmtId="0" fontId="39" fillId="8" borderId="0" xfId="5" applyFont="1" applyFill="1" applyAlignment="1">
      <alignment horizontal="left" vertical="center" wrapText="1" readingOrder="1"/>
    </xf>
    <xf numFmtId="0" fontId="39" fillId="8" borderId="0" xfId="5" applyFont="1" applyFill="1" applyAlignment="1">
      <alignment vertical="center" wrapText="1" readingOrder="1"/>
    </xf>
    <xf numFmtId="3" fontId="39" fillId="8" borderId="0" xfId="5" applyNumberFormat="1" applyFont="1" applyFill="1" applyAlignment="1">
      <alignment horizontal="right" vertical="center" wrapText="1" readingOrder="1"/>
    </xf>
    <xf numFmtId="3" fontId="39" fillId="8" borderId="0" xfId="5" applyNumberFormat="1" applyFont="1" applyFill="1" applyAlignment="1">
      <alignment vertical="center" wrapText="1" readingOrder="1"/>
    </xf>
    <xf numFmtId="0" fontId="39" fillId="6" borderId="0" xfId="5" applyFont="1" applyFill="1" applyAlignment="1">
      <alignment horizontal="left" vertical="center" wrapText="1" readingOrder="1"/>
    </xf>
    <xf numFmtId="0" fontId="39" fillId="6" borderId="0" xfId="5" applyFont="1" applyFill="1" applyAlignment="1">
      <alignment vertical="center" wrapText="1" readingOrder="1"/>
    </xf>
    <xf numFmtId="3" fontId="39" fillId="6" borderId="0" xfId="5" applyNumberFormat="1" applyFont="1" applyFill="1" applyAlignment="1">
      <alignment horizontal="right" vertical="center" wrapText="1" readingOrder="1"/>
    </xf>
    <xf numFmtId="3" fontId="39" fillId="6" borderId="0" xfId="5" applyNumberFormat="1" applyFont="1" applyFill="1" applyAlignment="1">
      <alignment vertical="center" wrapText="1" readingOrder="1"/>
    </xf>
    <xf numFmtId="0" fontId="39" fillId="7" borderId="0" xfId="5" applyFont="1" applyFill="1" applyAlignment="1">
      <alignment horizontal="left" vertical="center" wrapText="1" readingOrder="1"/>
    </xf>
    <xf numFmtId="0" fontId="39" fillId="7" borderId="0" xfId="5" applyFont="1" applyFill="1" applyAlignment="1">
      <alignment vertical="center" wrapText="1" readingOrder="1"/>
    </xf>
    <xf numFmtId="3" fontId="39" fillId="7" borderId="0" xfId="5" applyNumberFormat="1" applyFont="1" applyFill="1" applyAlignment="1">
      <alignment horizontal="right" vertical="center" wrapText="1" readingOrder="1"/>
    </xf>
    <xf numFmtId="3" fontId="39" fillId="7" borderId="0" xfId="5" applyNumberFormat="1" applyFont="1" applyFill="1" applyAlignment="1">
      <alignment vertical="center" wrapText="1" readingOrder="1"/>
    </xf>
    <xf numFmtId="0" fontId="39" fillId="0" borderId="0" xfId="5" applyFont="1" applyAlignment="1">
      <alignment horizontal="left" vertical="center" wrapText="1" readingOrder="1"/>
    </xf>
    <xf numFmtId="0" fontId="39" fillId="0" borderId="0" xfId="5" applyFont="1" applyAlignment="1">
      <alignment vertical="center" wrapText="1" readingOrder="1"/>
    </xf>
    <xf numFmtId="3" fontId="39" fillId="0" borderId="0" xfId="5" applyNumberFormat="1" applyFont="1" applyAlignment="1">
      <alignment horizontal="right" vertical="center" wrapText="1" readingOrder="1"/>
    </xf>
    <xf numFmtId="3" fontId="39" fillId="0" borderId="0" xfId="5" applyNumberFormat="1" applyFont="1" applyAlignment="1">
      <alignment vertical="center" wrapText="1" readingOrder="1"/>
    </xf>
    <xf numFmtId="0" fontId="40" fillId="0" borderId="0" xfId="5" applyFont="1" applyAlignment="1">
      <alignment horizontal="left" vertical="center" wrapText="1" readingOrder="1"/>
    </xf>
    <xf numFmtId="0" fontId="40" fillId="0" borderId="0" xfId="5" applyFont="1" applyAlignment="1">
      <alignment vertical="center" wrapText="1" readingOrder="1"/>
    </xf>
    <xf numFmtId="3" fontId="40" fillId="0" borderId="0" xfId="5" applyNumberFormat="1" applyFont="1" applyAlignment="1">
      <alignment horizontal="right" vertical="center" wrapText="1" readingOrder="1"/>
    </xf>
    <xf numFmtId="3" fontId="40" fillId="0" borderId="0" xfId="5" applyNumberFormat="1" applyFont="1" applyAlignment="1">
      <alignment vertical="center" wrapText="1" readingOrder="1"/>
    </xf>
    <xf numFmtId="0" fontId="30" fillId="0" borderId="0" xfId="0" applyFont="1" applyAlignment="1"/>
    <xf numFmtId="3" fontId="2" fillId="2" borderId="4" xfId="0" applyNumberFormat="1" applyFont="1" applyFill="1" applyBorder="1" applyAlignment="1">
      <alignment horizontal="right"/>
    </xf>
    <xf numFmtId="0" fontId="29" fillId="2" borderId="0" xfId="0" applyFont="1" applyFill="1" applyAlignment="1">
      <alignment vertical="center" wrapText="1"/>
    </xf>
    <xf numFmtId="0" fontId="20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3" fillId="0" borderId="1" xfId="0" quotePrefix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21" fillId="0" borderId="7" xfId="0" quotePrefix="1" applyFont="1" applyBorder="1" applyAlignment="1">
      <alignment horizontal="center" vertical="center" wrapText="1"/>
    </xf>
    <xf numFmtId="0" fontId="21" fillId="0" borderId="8" xfId="0" quotePrefix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center" vertical="center" wrapText="1"/>
    </xf>
    <xf numFmtId="0" fontId="21" fillId="0" borderId="6" xfId="0" quotePrefix="1" applyFont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0" borderId="9" xfId="0" quotePrefix="1" applyFont="1" applyBorder="1" applyAlignment="1">
      <alignment horizontal="center" vertical="center" wrapText="1"/>
    </xf>
    <xf numFmtId="0" fontId="23" fillId="3" borderId="1" xfId="0" quotePrefix="1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35" fillId="0" borderId="0" xfId="0" applyFont="1" applyAlignment="1">
      <alignment horizontal="left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34" fillId="0" borderId="0" xfId="0" applyFont="1" applyAlignment="1">
      <alignment horizontal="center" vertical="top" wrapText="1" readingOrder="1"/>
    </xf>
  </cellXfs>
  <cellStyles count="7">
    <cellStyle name="Normal 2" xfId="1" xr:uid="{00000000-0005-0000-0000-000001000000}"/>
    <cellStyle name="Normal 3" xfId="5" xr:uid="{00000000-0005-0000-0000-000002000000}"/>
    <cellStyle name="Normalno" xfId="0" builtinId="0"/>
    <cellStyle name="Normalno 4" xfId="6" xr:uid="{92E91420-20BA-4314-9F7E-11DC84AF292A}"/>
    <cellStyle name="Normalno 6" xfId="3" xr:uid="{00000000-0005-0000-0000-000003000000}"/>
    <cellStyle name="Obično 4 2" xfId="2" xr:uid="{00000000-0005-0000-0000-000004000000}"/>
    <cellStyle name="Obično_List7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unovodstvo/Desktop/2020.-2022/Racunski%20plan%20-%20s%20vidljivim%20izmjenama%20i%20dopunama%20201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razredi"/>
    </sheetNames>
    <sheetDataSet>
      <sheetData sheetId="0"/>
      <sheetData sheetId="1"/>
      <sheetData sheetId="2"/>
      <sheetData sheetId="3"/>
      <sheetData sheetId="4"/>
      <sheetData sheetId="5"/>
      <sheetData sheetId="6">
        <row r="333">
          <cell r="E333" t="str">
            <v>Prihodi od upravnih i administrativnih pristojbi, pristojbi po posebnim propisima i naknada</v>
          </cell>
        </row>
        <row r="399">
          <cell r="E399" t="str">
            <v>Prihodi od prodaje proizvoda i robe te pruženih usluga i prihodi od donacija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zoomScaleNormal="100" workbookViewId="0">
      <selection activeCell="I7" sqref="I7"/>
    </sheetView>
  </sheetViews>
  <sheetFormatPr defaultRowHeight="15" x14ac:dyDescent="0.25"/>
  <cols>
    <col min="5" max="5" width="23.140625" customWidth="1"/>
    <col min="6" max="6" width="12.42578125" customWidth="1"/>
    <col min="7" max="7" width="12.7109375" customWidth="1"/>
    <col min="8" max="8" width="12.42578125" customWidth="1"/>
  </cols>
  <sheetData>
    <row r="1" spans="1:8" ht="15.75" x14ac:dyDescent="0.25">
      <c r="A1" s="51"/>
      <c r="B1" s="51"/>
      <c r="C1" s="51"/>
      <c r="D1" s="51"/>
      <c r="E1" s="51"/>
      <c r="F1" s="51"/>
      <c r="G1" s="51"/>
      <c r="H1" s="51"/>
    </row>
    <row r="2" spans="1:8" ht="47.25" customHeight="1" x14ac:dyDescent="0.25">
      <c r="A2" s="133" t="s">
        <v>137</v>
      </c>
      <c r="B2" s="133"/>
      <c r="C2" s="133"/>
      <c r="D2" s="133"/>
      <c r="E2" s="133"/>
      <c r="F2" s="133"/>
      <c r="G2" s="133"/>
      <c r="H2" s="133"/>
    </row>
    <row r="3" spans="1:8" ht="15.75" x14ac:dyDescent="0.25">
      <c r="A3" s="51"/>
      <c r="B3" s="51"/>
      <c r="C3" s="51"/>
      <c r="D3" s="51"/>
      <c r="E3" s="51"/>
      <c r="F3" s="51"/>
      <c r="G3" s="51"/>
      <c r="H3" s="51"/>
    </row>
    <row r="4" spans="1:8" ht="33.75" customHeight="1" x14ac:dyDescent="0.25">
      <c r="A4" s="129" t="s">
        <v>136</v>
      </c>
      <c r="B4" s="129"/>
      <c r="C4" s="129"/>
      <c r="D4" s="129"/>
      <c r="E4" s="129"/>
      <c r="F4" s="129"/>
      <c r="G4" s="129"/>
      <c r="H4" s="129"/>
    </row>
    <row r="5" spans="1:8" ht="15.75" x14ac:dyDescent="0.25">
      <c r="A5" s="50"/>
      <c r="B5" s="50"/>
      <c r="C5" s="50"/>
      <c r="D5" s="50"/>
      <c r="E5" s="50"/>
      <c r="F5" s="50"/>
      <c r="G5" s="50"/>
      <c r="H5" s="50"/>
    </row>
    <row r="6" spans="1:8" ht="15.75" x14ac:dyDescent="0.25">
      <c r="A6" s="129" t="s">
        <v>55</v>
      </c>
      <c r="B6" s="129"/>
      <c r="C6" s="129"/>
      <c r="D6" s="129"/>
      <c r="E6" s="129"/>
      <c r="F6" s="129"/>
      <c r="G6" s="129"/>
      <c r="H6" s="134"/>
    </row>
    <row r="7" spans="1:8" ht="15.75" x14ac:dyDescent="0.25">
      <c r="A7" s="50"/>
      <c r="B7" s="50"/>
      <c r="C7" s="50"/>
      <c r="D7" s="50"/>
      <c r="E7" s="50"/>
      <c r="F7" s="50"/>
      <c r="G7" s="50"/>
      <c r="H7" s="50"/>
    </row>
    <row r="8" spans="1:8" ht="15.75" x14ac:dyDescent="0.25">
      <c r="A8" s="50" t="s">
        <v>57</v>
      </c>
      <c r="B8" s="50"/>
      <c r="C8" s="50"/>
      <c r="D8" s="50"/>
      <c r="E8" s="50"/>
      <c r="F8" s="50"/>
      <c r="G8" s="50"/>
      <c r="H8" s="50"/>
    </row>
    <row r="9" spans="1:8" ht="15.75" x14ac:dyDescent="0.25">
      <c r="A9" s="50"/>
      <c r="B9" s="50"/>
      <c r="C9" s="50"/>
      <c r="D9" s="50"/>
      <c r="E9" s="50"/>
      <c r="F9" s="50"/>
      <c r="G9" s="50"/>
      <c r="H9" s="50"/>
    </row>
    <row r="10" spans="1:8" ht="15.75" customHeight="1" x14ac:dyDescent="0.25">
      <c r="A10" s="132" t="s">
        <v>109</v>
      </c>
      <c r="B10" s="132"/>
      <c r="C10" s="132"/>
      <c r="D10" s="132"/>
      <c r="E10" s="132"/>
      <c r="F10" s="132"/>
      <c r="G10" s="132"/>
      <c r="H10" s="132"/>
    </row>
    <row r="11" spans="1:8" ht="15.75" customHeight="1" x14ac:dyDescent="0.25">
      <c r="A11" s="132"/>
      <c r="B11" s="132"/>
      <c r="C11" s="132"/>
      <c r="D11" s="132"/>
      <c r="E11" s="132"/>
      <c r="F11" s="132"/>
      <c r="G11" s="132"/>
      <c r="H11" s="132"/>
    </row>
    <row r="12" spans="1:8" ht="15.75" x14ac:dyDescent="0.25">
      <c r="A12" s="50"/>
      <c r="B12" s="50"/>
      <c r="C12" s="50"/>
      <c r="D12" s="50"/>
      <c r="E12" s="50"/>
      <c r="F12" s="50"/>
      <c r="G12" s="50"/>
      <c r="H12" s="50"/>
    </row>
    <row r="13" spans="1:8" x14ac:dyDescent="0.25">
      <c r="A13" s="127" t="s">
        <v>56</v>
      </c>
      <c r="B13" s="128"/>
      <c r="C13" s="128"/>
      <c r="D13" s="128"/>
      <c r="E13" s="128"/>
      <c r="F13" s="128"/>
      <c r="G13" s="128"/>
      <c r="H13" s="128"/>
    </row>
    <row r="14" spans="1:8" ht="15.75" x14ac:dyDescent="0.25">
      <c r="A14" s="50"/>
      <c r="B14" s="50"/>
      <c r="C14" s="50"/>
      <c r="D14" s="50"/>
      <c r="E14" s="50"/>
      <c r="F14" s="50"/>
      <c r="G14" s="50"/>
      <c r="H14" s="50"/>
    </row>
    <row r="15" spans="1:8" ht="25.5" x14ac:dyDescent="0.25">
      <c r="A15" s="113" t="s">
        <v>31</v>
      </c>
      <c r="B15" s="114"/>
      <c r="C15" s="114"/>
      <c r="D15" s="114"/>
      <c r="E15" s="115"/>
      <c r="F15" s="15" t="s">
        <v>105</v>
      </c>
      <c r="G15" s="15" t="s">
        <v>64</v>
      </c>
      <c r="H15" s="16" t="s">
        <v>106</v>
      </c>
    </row>
    <row r="16" spans="1:8" x14ac:dyDescent="0.25">
      <c r="A16" s="116"/>
      <c r="B16" s="117"/>
      <c r="C16" s="117"/>
      <c r="D16" s="117"/>
      <c r="E16" s="118"/>
      <c r="F16" s="17" t="s">
        <v>29</v>
      </c>
      <c r="G16" s="17" t="s">
        <v>29</v>
      </c>
      <c r="H16" s="18" t="s">
        <v>29</v>
      </c>
    </row>
    <row r="17" spans="1:11" x14ac:dyDescent="0.25">
      <c r="A17" s="130" t="s">
        <v>0</v>
      </c>
      <c r="B17" s="120"/>
      <c r="C17" s="120"/>
      <c r="D17" s="120"/>
      <c r="E17" s="131"/>
      <c r="F17" s="28">
        <f>F18+F19</f>
        <v>2942160</v>
      </c>
      <c r="G17" s="28">
        <f>G18+G19</f>
        <v>78906</v>
      </c>
      <c r="H17" s="28">
        <f>H18+H19</f>
        <v>3021066</v>
      </c>
      <c r="K17" s="45"/>
    </row>
    <row r="18" spans="1:11" x14ac:dyDescent="0.25">
      <c r="A18" s="19">
        <v>6</v>
      </c>
      <c r="B18" s="14" t="s">
        <v>10</v>
      </c>
      <c r="C18" s="53"/>
      <c r="D18" s="53"/>
      <c r="E18" s="29"/>
      <c r="F18" s="30">
        <v>2942160</v>
      </c>
      <c r="G18" s="30">
        <v>78906</v>
      </c>
      <c r="H18" s="30">
        <v>3021066</v>
      </c>
    </row>
    <row r="19" spans="1:11" x14ac:dyDescent="0.25">
      <c r="A19" s="19">
        <v>7</v>
      </c>
      <c r="B19" s="14" t="s">
        <v>12</v>
      </c>
      <c r="C19" s="31"/>
      <c r="D19" s="31"/>
      <c r="E19" s="29"/>
      <c r="F19" s="30">
        <v>0</v>
      </c>
      <c r="G19" s="30">
        <v>0</v>
      </c>
      <c r="H19" s="30">
        <v>0</v>
      </c>
    </row>
    <row r="20" spans="1:11" x14ac:dyDescent="0.25">
      <c r="A20" s="32" t="s">
        <v>2</v>
      </c>
      <c r="B20" s="33"/>
      <c r="C20" s="33"/>
      <c r="D20" s="33"/>
      <c r="E20" s="52"/>
      <c r="F20" s="28">
        <f>F21+F22</f>
        <v>3135547</v>
      </c>
      <c r="G20" s="28">
        <f>G21+G22</f>
        <v>127177</v>
      </c>
      <c r="H20" s="28">
        <f>H21+H22</f>
        <v>3262724</v>
      </c>
    </row>
    <row r="21" spans="1:11" x14ac:dyDescent="0.25">
      <c r="A21" s="19">
        <v>3</v>
      </c>
      <c r="B21" s="14" t="s">
        <v>15</v>
      </c>
      <c r="C21" s="53"/>
      <c r="D21" s="53"/>
      <c r="E21" s="34"/>
      <c r="F21" s="30">
        <v>2868260</v>
      </c>
      <c r="G21" s="30">
        <v>154710</v>
      </c>
      <c r="H21" s="30">
        <v>3022970</v>
      </c>
    </row>
    <row r="22" spans="1:11" x14ac:dyDescent="0.25">
      <c r="A22" s="19">
        <v>4</v>
      </c>
      <c r="B22" s="14" t="s">
        <v>17</v>
      </c>
      <c r="C22" s="31"/>
      <c r="D22" s="31"/>
      <c r="E22" s="29"/>
      <c r="F22" s="30">
        <v>267287</v>
      </c>
      <c r="G22" s="30">
        <v>-27533</v>
      </c>
      <c r="H22" s="30">
        <v>239754</v>
      </c>
    </row>
    <row r="23" spans="1:11" x14ac:dyDescent="0.25">
      <c r="A23" s="119" t="s">
        <v>3</v>
      </c>
      <c r="B23" s="120"/>
      <c r="C23" s="120"/>
      <c r="D23" s="120"/>
      <c r="E23" s="121"/>
      <c r="F23" s="28">
        <f>F17-F20</f>
        <v>-193387</v>
      </c>
      <c r="G23" s="28">
        <f>G17-G20</f>
        <v>-48271</v>
      </c>
      <c r="H23" s="28">
        <f>H17-H20</f>
        <v>-241658</v>
      </c>
    </row>
    <row r="24" spans="1:11" ht="15.75" x14ac:dyDescent="0.25">
      <c r="A24" s="23"/>
      <c r="B24" s="24"/>
      <c r="C24" s="24"/>
      <c r="D24" s="24"/>
      <c r="E24" s="24"/>
      <c r="F24" s="22"/>
      <c r="G24" s="22"/>
      <c r="H24" s="22"/>
    </row>
    <row r="25" spans="1:11" x14ac:dyDescent="0.25">
      <c r="A25" s="127" t="s">
        <v>25</v>
      </c>
      <c r="B25" s="127"/>
      <c r="C25" s="127"/>
      <c r="D25" s="127"/>
      <c r="E25" s="127"/>
      <c r="F25" s="127"/>
      <c r="G25" s="127"/>
      <c r="H25" s="127"/>
    </row>
    <row r="26" spans="1:11" ht="15.75" x14ac:dyDescent="0.25">
      <c r="A26" s="54"/>
      <c r="B26" s="25"/>
      <c r="C26" s="25"/>
      <c r="D26" s="25"/>
      <c r="E26" s="25"/>
      <c r="F26" s="25"/>
      <c r="G26" s="26"/>
      <c r="H26" s="35" t="s">
        <v>30</v>
      </c>
    </row>
    <row r="27" spans="1:11" ht="25.5" x14ac:dyDescent="0.25">
      <c r="A27" s="113" t="s">
        <v>31</v>
      </c>
      <c r="B27" s="114"/>
      <c r="C27" s="114"/>
      <c r="D27" s="114"/>
      <c r="E27" s="115"/>
      <c r="F27" s="15" t="s">
        <v>108</v>
      </c>
      <c r="G27" s="15" t="s">
        <v>64</v>
      </c>
      <c r="H27" s="16" t="s">
        <v>106</v>
      </c>
    </row>
    <row r="28" spans="1:11" x14ac:dyDescent="0.25">
      <c r="A28" s="116"/>
      <c r="B28" s="117"/>
      <c r="C28" s="117"/>
      <c r="D28" s="117"/>
      <c r="E28" s="118"/>
      <c r="F28" s="17" t="s">
        <v>29</v>
      </c>
      <c r="G28" s="17" t="s">
        <v>29</v>
      </c>
      <c r="H28" s="18" t="s">
        <v>29</v>
      </c>
    </row>
    <row r="29" spans="1:11" x14ac:dyDescent="0.25">
      <c r="A29" s="19">
        <v>8</v>
      </c>
      <c r="B29" s="36" t="s">
        <v>21</v>
      </c>
      <c r="C29" s="31"/>
      <c r="D29" s="31"/>
      <c r="E29" s="29"/>
      <c r="F29" s="30">
        <v>0</v>
      </c>
      <c r="G29" s="30">
        <v>0</v>
      </c>
      <c r="H29" s="30">
        <v>0</v>
      </c>
    </row>
    <row r="30" spans="1:11" x14ac:dyDescent="0.25">
      <c r="A30" s="19">
        <v>5</v>
      </c>
      <c r="B30" s="14" t="s">
        <v>22</v>
      </c>
      <c r="C30" s="31"/>
      <c r="D30" s="31"/>
      <c r="E30" s="29"/>
      <c r="F30" s="30">
        <v>0</v>
      </c>
      <c r="G30" s="30">
        <v>0</v>
      </c>
      <c r="H30" s="30">
        <v>0</v>
      </c>
    </row>
    <row r="31" spans="1:11" x14ac:dyDescent="0.25">
      <c r="A31" s="119" t="s">
        <v>4</v>
      </c>
      <c r="B31" s="120"/>
      <c r="C31" s="120"/>
      <c r="D31" s="120"/>
      <c r="E31" s="121"/>
      <c r="F31" s="28">
        <f>F29-F30</f>
        <v>0</v>
      </c>
      <c r="G31" s="28">
        <f>G29-G30</f>
        <v>0</v>
      </c>
      <c r="H31" s="28">
        <f>H29-H30</f>
        <v>0</v>
      </c>
    </row>
    <row r="32" spans="1:11" ht="15.75" x14ac:dyDescent="0.25">
      <c r="A32" s="54"/>
      <c r="B32" s="25"/>
      <c r="C32" s="25"/>
      <c r="D32" s="25"/>
      <c r="E32" s="25"/>
      <c r="F32" s="25"/>
      <c r="G32" s="26"/>
      <c r="H32" s="26"/>
    </row>
    <row r="33" spans="1:11" ht="15.75" x14ac:dyDescent="0.25">
      <c r="A33" s="129" t="s">
        <v>67</v>
      </c>
      <c r="B33" s="129"/>
      <c r="C33" s="129"/>
      <c r="D33" s="129"/>
      <c r="E33" s="129"/>
      <c r="F33" s="129"/>
      <c r="G33" s="129"/>
      <c r="H33" s="129"/>
    </row>
    <row r="34" spans="1:11" ht="15.75" x14ac:dyDescent="0.25">
      <c r="A34" s="54"/>
      <c r="B34" s="25"/>
      <c r="C34" s="25"/>
      <c r="D34" s="25"/>
      <c r="E34" s="25"/>
      <c r="F34" s="25"/>
      <c r="G34" s="26"/>
      <c r="H34" s="26"/>
    </row>
    <row r="35" spans="1:11" ht="25.5" x14ac:dyDescent="0.25">
      <c r="A35" s="122" t="s">
        <v>31</v>
      </c>
      <c r="B35" s="123"/>
      <c r="C35" s="123"/>
      <c r="D35" s="123"/>
      <c r="E35" s="124"/>
      <c r="F35" s="15" t="s">
        <v>108</v>
      </c>
      <c r="G35" s="15" t="s">
        <v>64</v>
      </c>
      <c r="H35" s="16" t="s">
        <v>106</v>
      </c>
    </row>
    <row r="36" spans="1:11" ht="15.75" x14ac:dyDescent="0.25">
      <c r="A36" s="60">
        <v>9</v>
      </c>
      <c r="B36" s="61" t="s">
        <v>32</v>
      </c>
      <c r="C36" s="62"/>
      <c r="D36" s="62"/>
      <c r="E36" s="62"/>
      <c r="F36" s="63">
        <v>193387</v>
      </c>
      <c r="G36" s="63">
        <v>53977</v>
      </c>
      <c r="H36" s="63">
        <f>F36+G36</f>
        <v>247364</v>
      </c>
      <c r="K36" s="45"/>
    </row>
    <row r="37" spans="1:11" ht="15.75" x14ac:dyDescent="0.25">
      <c r="A37" s="60">
        <v>9</v>
      </c>
      <c r="B37" s="61" t="s">
        <v>33</v>
      </c>
      <c r="C37" s="62"/>
      <c r="D37" s="62"/>
      <c r="E37" s="62"/>
      <c r="F37" s="64">
        <v>0</v>
      </c>
      <c r="G37" s="64">
        <v>5706</v>
      </c>
      <c r="H37" s="63">
        <f>F37+G37</f>
        <v>5706</v>
      </c>
      <c r="K37" s="45"/>
    </row>
    <row r="38" spans="1:11" x14ac:dyDescent="0.25">
      <c r="A38" s="125" t="s">
        <v>34</v>
      </c>
      <c r="B38" s="126"/>
      <c r="C38" s="126"/>
      <c r="D38" s="126"/>
      <c r="E38" s="126"/>
      <c r="F38" s="28">
        <f>F36-F37</f>
        <v>193387</v>
      </c>
      <c r="G38" s="28">
        <f>G36-G37</f>
        <v>48271</v>
      </c>
      <c r="H38" s="28">
        <f>H36-H37</f>
        <v>241658</v>
      </c>
    </row>
    <row r="39" spans="1:11" ht="15.75" x14ac:dyDescent="0.25">
      <c r="A39" s="27"/>
      <c r="B39" s="25"/>
      <c r="C39" s="25"/>
      <c r="D39" s="25"/>
      <c r="E39" s="25"/>
      <c r="F39" s="25"/>
      <c r="G39" s="26"/>
      <c r="H39" s="26"/>
    </row>
    <row r="40" spans="1:11" ht="15.75" x14ac:dyDescent="0.25">
      <c r="A40" s="51"/>
      <c r="B40" s="51"/>
      <c r="C40" s="51"/>
      <c r="D40" s="51"/>
      <c r="E40" s="51"/>
      <c r="F40" s="51"/>
      <c r="G40" s="51"/>
      <c r="H40" s="51"/>
      <c r="K40" s="45"/>
    </row>
    <row r="41" spans="1:11" x14ac:dyDescent="0.25">
      <c r="A41" s="127" t="s">
        <v>35</v>
      </c>
      <c r="B41" s="128"/>
      <c r="C41" s="128"/>
      <c r="D41" s="128"/>
      <c r="E41" s="128"/>
      <c r="F41" s="128"/>
      <c r="G41" s="128"/>
      <c r="H41" s="128"/>
    </row>
    <row r="42" spans="1:11" ht="15.75" x14ac:dyDescent="0.25">
      <c r="A42" s="27"/>
      <c r="B42" s="25"/>
      <c r="C42" s="25"/>
      <c r="D42" s="25"/>
      <c r="E42" s="25"/>
      <c r="F42" s="25"/>
      <c r="G42" s="26"/>
      <c r="H42" s="26"/>
    </row>
    <row r="43" spans="1:11" ht="25.5" x14ac:dyDescent="0.25">
      <c r="A43" s="113" t="s">
        <v>28</v>
      </c>
      <c r="B43" s="114"/>
      <c r="C43" s="114"/>
      <c r="D43" s="114"/>
      <c r="E43" s="115"/>
      <c r="F43" s="15" t="s">
        <v>105</v>
      </c>
      <c r="G43" s="15" t="s">
        <v>64</v>
      </c>
      <c r="H43" s="16" t="s">
        <v>106</v>
      </c>
    </row>
    <row r="44" spans="1:11" x14ac:dyDescent="0.25">
      <c r="A44" s="116"/>
      <c r="B44" s="117"/>
      <c r="C44" s="117"/>
      <c r="D44" s="117"/>
      <c r="E44" s="118"/>
      <c r="F44" s="17" t="s">
        <v>29</v>
      </c>
      <c r="G44" s="17" t="s">
        <v>29</v>
      </c>
      <c r="H44" s="18" t="s">
        <v>29</v>
      </c>
    </row>
    <row r="45" spans="1:11" x14ac:dyDescent="0.25">
      <c r="A45" s="38" t="s">
        <v>36</v>
      </c>
      <c r="B45" s="39"/>
      <c r="C45" s="40"/>
      <c r="D45" s="40"/>
      <c r="E45" s="40"/>
      <c r="F45" s="37">
        <f>F17+F29+F36</f>
        <v>3135547</v>
      </c>
      <c r="G45" s="37">
        <f>G17+G29+G36</f>
        <v>132883</v>
      </c>
      <c r="H45" s="37">
        <f>H17+H29+H36</f>
        <v>3268430</v>
      </c>
    </row>
    <row r="46" spans="1:11" x14ac:dyDescent="0.25">
      <c r="A46" s="38" t="s">
        <v>37</v>
      </c>
      <c r="B46" s="39"/>
      <c r="C46" s="40"/>
      <c r="D46" s="40"/>
      <c r="E46" s="40"/>
      <c r="F46" s="37">
        <f>(F20+F30+F37)</f>
        <v>3135547</v>
      </c>
      <c r="G46" s="37">
        <f>(G20+G30+G37)</f>
        <v>132883</v>
      </c>
      <c r="H46" s="37">
        <f>(H20+H30+H37)</f>
        <v>3268430</v>
      </c>
    </row>
    <row r="47" spans="1:11" x14ac:dyDescent="0.25">
      <c r="A47" s="111" t="s">
        <v>38</v>
      </c>
      <c r="B47" s="112"/>
      <c r="C47" s="112"/>
      <c r="D47" s="112"/>
      <c r="E47" s="112"/>
      <c r="F47" s="41">
        <f t="shared" ref="F47:G47" si="0">F45-F46</f>
        <v>0</v>
      </c>
      <c r="G47" s="41">
        <f t="shared" si="0"/>
        <v>0</v>
      </c>
      <c r="H47" s="41">
        <f>H45-H46</f>
        <v>0</v>
      </c>
    </row>
    <row r="48" spans="1:11" ht="15.75" x14ac:dyDescent="0.25">
      <c r="A48" s="51"/>
      <c r="B48" s="51"/>
      <c r="C48" s="51"/>
      <c r="D48" s="51"/>
      <c r="E48" s="51"/>
      <c r="F48" s="51"/>
      <c r="G48" s="51"/>
      <c r="H48" s="51"/>
    </row>
    <row r="49" spans="1:8" ht="15.75" x14ac:dyDescent="0.25">
      <c r="A49" s="20"/>
      <c r="B49" s="21"/>
      <c r="C49" s="21"/>
      <c r="D49" s="21"/>
      <c r="E49" s="21"/>
      <c r="F49" s="22"/>
      <c r="G49" s="22"/>
      <c r="H49" s="22"/>
    </row>
    <row r="50" spans="1:8" ht="15.75" x14ac:dyDescent="0.25">
      <c r="A50" s="109"/>
      <c r="B50" s="110"/>
      <c r="C50" s="110"/>
      <c r="D50" s="110"/>
      <c r="E50" s="110"/>
      <c r="F50" s="110"/>
      <c r="G50" s="110"/>
      <c r="H50" s="110"/>
    </row>
    <row r="51" spans="1:8" ht="15.75" x14ac:dyDescent="0.25">
      <c r="A51" s="51"/>
      <c r="B51" s="51"/>
      <c r="C51" s="51"/>
      <c r="D51" s="51"/>
      <c r="E51" s="51"/>
      <c r="F51" s="51"/>
      <c r="G51" s="51"/>
      <c r="H51" s="51"/>
    </row>
    <row r="52" spans="1:8" ht="15.75" x14ac:dyDescent="0.25">
      <c r="A52" s="109"/>
      <c r="B52" s="110"/>
      <c r="C52" s="110"/>
      <c r="D52" s="110"/>
      <c r="E52" s="110"/>
      <c r="F52" s="110"/>
      <c r="G52" s="110"/>
      <c r="H52" s="110"/>
    </row>
    <row r="53" spans="1:8" ht="15.75" x14ac:dyDescent="0.25">
      <c r="A53" s="51"/>
      <c r="B53" s="51"/>
      <c r="C53" s="51"/>
      <c r="D53" s="51"/>
      <c r="E53" s="51"/>
      <c r="F53" s="51"/>
      <c r="G53" s="51"/>
      <c r="H53" s="51"/>
    </row>
    <row r="54" spans="1:8" ht="15.75" x14ac:dyDescent="0.25">
      <c r="A54" s="109"/>
      <c r="B54" s="110"/>
      <c r="C54" s="110"/>
      <c r="D54" s="110"/>
      <c r="E54" s="110"/>
      <c r="F54" s="110"/>
      <c r="G54" s="110"/>
      <c r="H54" s="110"/>
    </row>
    <row r="55" spans="1:8" ht="15.75" x14ac:dyDescent="0.25">
      <c r="A55" s="51"/>
      <c r="B55" s="51"/>
      <c r="C55" s="51"/>
      <c r="D55" s="51"/>
      <c r="E55" s="51"/>
      <c r="F55" s="51"/>
      <c r="G55" s="51"/>
      <c r="H55" s="51"/>
    </row>
  </sheetData>
  <mergeCells count="20">
    <mergeCell ref="A17:E17"/>
    <mergeCell ref="A23:E23"/>
    <mergeCell ref="A25:H25"/>
    <mergeCell ref="A10:H11"/>
    <mergeCell ref="A2:H2"/>
    <mergeCell ref="A4:H4"/>
    <mergeCell ref="A6:H6"/>
    <mergeCell ref="A13:H13"/>
    <mergeCell ref="A15:E16"/>
    <mergeCell ref="A31:E31"/>
    <mergeCell ref="A35:E35"/>
    <mergeCell ref="A38:E38"/>
    <mergeCell ref="A41:H41"/>
    <mergeCell ref="A27:E28"/>
    <mergeCell ref="A33:H33"/>
    <mergeCell ref="A54:H54"/>
    <mergeCell ref="A47:E47"/>
    <mergeCell ref="A50:H50"/>
    <mergeCell ref="A52:H52"/>
    <mergeCell ref="A43:E44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69"/>
  <sheetViews>
    <sheetView view="pageBreakPreview" zoomScaleNormal="388" zoomScaleSheetLayoutView="100" workbookViewId="0">
      <selection activeCell="D77" sqref="D7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3.42578125" customWidth="1"/>
    <col min="5" max="7" width="15.7109375" customWidth="1"/>
    <col min="10" max="10" width="12.7109375" bestFit="1" customWidth="1"/>
    <col min="11" max="11" width="12.7109375" customWidth="1"/>
    <col min="12" max="12" width="11.7109375" bestFit="1" customWidth="1"/>
    <col min="13" max="13" width="10.140625" bestFit="1" customWidth="1"/>
  </cols>
  <sheetData>
    <row r="2" spans="1:13" ht="15.75" x14ac:dyDescent="0.25">
      <c r="A2" s="49" t="s">
        <v>53</v>
      </c>
    </row>
    <row r="3" spans="1:13" ht="15.75" x14ac:dyDescent="0.25">
      <c r="A3" s="49"/>
    </row>
    <row r="4" spans="1:13" ht="15.75" x14ac:dyDescent="0.25">
      <c r="A4" s="51" t="s">
        <v>107</v>
      </c>
    </row>
    <row r="5" spans="1:13" ht="18" customHeight="1" x14ac:dyDescent="0.25">
      <c r="A5" s="1"/>
      <c r="B5" s="1"/>
      <c r="C5" s="1"/>
      <c r="D5" s="1"/>
      <c r="E5" s="1"/>
      <c r="F5" s="1"/>
      <c r="G5" s="1"/>
    </row>
    <row r="6" spans="1:13" ht="18" customHeight="1" x14ac:dyDescent="0.25">
      <c r="A6" s="135" t="s">
        <v>6</v>
      </c>
      <c r="B6" s="137"/>
      <c r="C6" s="137"/>
      <c r="D6" s="137"/>
      <c r="E6" s="137"/>
      <c r="F6" s="137"/>
      <c r="G6" s="137"/>
    </row>
    <row r="7" spans="1:13" ht="18" x14ac:dyDescent="0.25">
      <c r="A7" s="1"/>
      <c r="B7" s="1"/>
      <c r="C7" s="1"/>
      <c r="D7" s="1"/>
      <c r="E7" s="1"/>
      <c r="F7" s="2"/>
      <c r="G7" s="2"/>
    </row>
    <row r="8" spans="1:13" ht="15.75" x14ac:dyDescent="0.25">
      <c r="A8" s="135" t="s">
        <v>1</v>
      </c>
      <c r="B8" s="136"/>
      <c r="C8" s="136"/>
      <c r="D8" s="136"/>
      <c r="E8" s="136"/>
      <c r="F8" s="136"/>
      <c r="G8" s="136"/>
    </row>
    <row r="9" spans="1:13" ht="18" x14ac:dyDescent="0.25">
      <c r="A9" s="1"/>
      <c r="B9" s="1"/>
      <c r="C9" s="1"/>
      <c r="D9" s="1"/>
      <c r="E9" s="46"/>
      <c r="F9" s="2"/>
      <c r="G9" s="2"/>
    </row>
    <row r="10" spans="1:13" ht="25.5" x14ac:dyDescent="0.25">
      <c r="A10" s="11" t="s">
        <v>7</v>
      </c>
      <c r="B10" s="10" t="s">
        <v>8</v>
      </c>
      <c r="C10" s="10" t="s">
        <v>9</v>
      </c>
      <c r="D10" s="10" t="s">
        <v>5</v>
      </c>
      <c r="E10" s="11" t="s">
        <v>105</v>
      </c>
      <c r="F10" s="11" t="s">
        <v>64</v>
      </c>
      <c r="G10" s="11" t="s">
        <v>106</v>
      </c>
    </row>
    <row r="11" spans="1:13" s="44" customFormat="1" ht="15.75" customHeight="1" x14ac:dyDescent="0.25">
      <c r="A11" s="3">
        <v>6</v>
      </c>
      <c r="B11" s="3"/>
      <c r="C11" s="3"/>
      <c r="D11" s="3" t="s">
        <v>10</v>
      </c>
      <c r="E11" s="75">
        <f>+E12+E16+E19+E22+E14</f>
        <v>2942160</v>
      </c>
      <c r="F11" s="75">
        <f>+F12+F16+F19+F22+F14</f>
        <v>78906</v>
      </c>
      <c r="G11" s="75">
        <f>+G12+G16+G19+G22+G14</f>
        <v>3021066</v>
      </c>
      <c r="I11" s="48"/>
      <c r="J11" s="48"/>
      <c r="K11" s="48"/>
      <c r="L11" s="48"/>
    </row>
    <row r="12" spans="1:13" s="66" customFormat="1" ht="25.5" x14ac:dyDescent="0.25">
      <c r="A12" s="3"/>
      <c r="B12" s="7">
        <v>63</v>
      </c>
      <c r="C12" s="7"/>
      <c r="D12" s="7" t="s">
        <v>26</v>
      </c>
      <c r="E12" s="69">
        <f>E13</f>
        <v>2188650</v>
      </c>
      <c r="F12" s="69">
        <f t="shared" ref="F12" si="0">F13</f>
        <v>145006</v>
      </c>
      <c r="G12" s="69">
        <f>G13</f>
        <v>2333656</v>
      </c>
      <c r="I12" s="68"/>
      <c r="J12" s="68"/>
      <c r="K12" s="68"/>
      <c r="L12" s="68"/>
      <c r="M12" s="68"/>
    </row>
    <row r="13" spans="1:13" s="66" customFormat="1" x14ac:dyDescent="0.25">
      <c r="A13" s="4"/>
      <c r="B13" s="4"/>
      <c r="C13" s="5" t="s">
        <v>84</v>
      </c>
      <c r="D13" s="5" t="s">
        <v>45</v>
      </c>
      <c r="E13" s="69">
        <v>2188650</v>
      </c>
      <c r="F13" s="69">
        <v>145006</v>
      </c>
      <c r="G13" s="69">
        <f>E13+F13</f>
        <v>2333656</v>
      </c>
      <c r="I13" s="68"/>
      <c r="J13" s="68"/>
      <c r="K13" s="68"/>
      <c r="L13" s="68"/>
      <c r="M13" s="68"/>
    </row>
    <row r="14" spans="1:13" s="66" customFormat="1" x14ac:dyDescent="0.25">
      <c r="A14" s="4"/>
      <c r="B14" s="4">
        <v>64</v>
      </c>
      <c r="C14" s="5"/>
      <c r="D14" s="5" t="s">
        <v>73</v>
      </c>
      <c r="E14" s="69">
        <f>+E15</f>
        <v>10</v>
      </c>
      <c r="F14" s="69">
        <f>+F15</f>
        <v>0</v>
      </c>
      <c r="G14" s="69">
        <f>+G15</f>
        <v>10</v>
      </c>
      <c r="I14" s="68"/>
      <c r="J14" s="68"/>
      <c r="K14" s="68"/>
      <c r="L14" s="68"/>
      <c r="M14" s="68"/>
    </row>
    <row r="15" spans="1:13" s="66" customFormat="1" x14ac:dyDescent="0.25">
      <c r="A15" s="4"/>
      <c r="B15" s="4"/>
      <c r="C15" s="5" t="s">
        <v>51</v>
      </c>
      <c r="D15" s="5" t="s">
        <v>24</v>
      </c>
      <c r="E15" s="69">
        <v>10</v>
      </c>
      <c r="F15" s="69">
        <v>0</v>
      </c>
      <c r="G15" s="69">
        <v>10</v>
      </c>
      <c r="I15" s="68"/>
      <c r="J15" s="68"/>
      <c r="K15" s="68"/>
      <c r="L15" s="68"/>
      <c r="M15" s="68"/>
    </row>
    <row r="16" spans="1:13" s="66" customFormat="1" ht="51" x14ac:dyDescent="0.25">
      <c r="A16" s="4"/>
      <c r="B16" s="4">
        <v>65</v>
      </c>
      <c r="C16" s="5"/>
      <c r="D16" s="9" t="str">
        <f>'[1]6'!$E$333</f>
        <v>Prihodi od upravnih i administrativnih pristojbi, pristojbi po posebnim propisima i naknada</v>
      </c>
      <c r="E16" s="69">
        <f>+E17</f>
        <v>95000</v>
      </c>
      <c r="F16" s="69">
        <f>+F17</f>
        <v>0</v>
      </c>
      <c r="G16" s="69">
        <f>+G17</f>
        <v>95000</v>
      </c>
      <c r="I16" s="68"/>
      <c r="J16" s="68"/>
      <c r="K16" s="68"/>
      <c r="L16" s="68"/>
      <c r="M16" s="68"/>
    </row>
    <row r="17" spans="1:13" s="66" customFormat="1" x14ac:dyDescent="0.25">
      <c r="A17" s="4"/>
      <c r="B17" s="4"/>
      <c r="C17" s="5" t="s">
        <v>97</v>
      </c>
      <c r="D17" s="5" t="s">
        <v>46</v>
      </c>
      <c r="E17" s="69">
        <v>95000</v>
      </c>
      <c r="F17" s="69">
        <v>0</v>
      </c>
      <c r="G17" s="69">
        <v>95000</v>
      </c>
      <c r="I17" s="68"/>
      <c r="J17" s="68"/>
      <c r="K17" s="68"/>
      <c r="L17" s="68"/>
      <c r="M17" s="68"/>
    </row>
    <row r="18" spans="1:13" s="66" customFormat="1" x14ac:dyDescent="0.25">
      <c r="A18" s="4"/>
      <c r="B18" s="4"/>
      <c r="C18" s="5" t="s">
        <v>95</v>
      </c>
      <c r="D18" s="5" t="s">
        <v>70</v>
      </c>
      <c r="E18" s="69">
        <v>0</v>
      </c>
      <c r="F18" s="69">
        <v>0</v>
      </c>
      <c r="G18" s="69">
        <v>0</v>
      </c>
      <c r="I18" s="68"/>
      <c r="J18" s="68"/>
      <c r="K18" s="68"/>
      <c r="L18" s="68"/>
      <c r="M18" s="68"/>
    </row>
    <row r="19" spans="1:13" s="66" customFormat="1" ht="25.5" x14ac:dyDescent="0.25">
      <c r="A19" s="4"/>
      <c r="B19" s="4">
        <v>66</v>
      </c>
      <c r="C19" s="5"/>
      <c r="D19" s="108" t="str">
        <f>'[1]6'!$E$399</f>
        <v>Prihodi od prodaje proizvoda i robe te pruženih usluga i prihodi od donacija</v>
      </c>
      <c r="E19" s="69">
        <f>E20+E21</f>
        <v>26500</v>
      </c>
      <c r="F19" s="69">
        <f t="shared" ref="F19" si="1">F20+F21</f>
        <v>0</v>
      </c>
      <c r="G19" s="69">
        <f>G20+G21</f>
        <v>26500</v>
      </c>
      <c r="I19" s="68"/>
      <c r="J19" s="68"/>
      <c r="K19" s="68"/>
      <c r="L19" s="68"/>
      <c r="M19" s="68"/>
    </row>
    <row r="20" spans="1:13" s="66" customFormat="1" x14ac:dyDescent="0.25">
      <c r="A20" s="4"/>
      <c r="B20" s="13"/>
      <c r="C20" s="5" t="s">
        <v>51</v>
      </c>
      <c r="D20" s="5" t="s">
        <v>24</v>
      </c>
      <c r="E20" s="69">
        <v>15000</v>
      </c>
      <c r="F20" s="69">
        <v>0</v>
      </c>
      <c r="G20" s="69">
        <f>E20+F20</f>
        <v>15000</v>
      </c>
      <c r="I20" s="68"/>
      <c r="J20" s="68"/>
      <c r="K20" s="68"/>
      <c r="L20" s="68"/>
      <c r="M20" s="68"/>
    </row>
    <row r="21" spans="1:13" s="66" customFormat="1" x14ac:dyDescent="0.25">
      <c r="A21" s="4"/>
      <c r="B21" s="13"/>
      <c r="C21" s="5" t="s">
        <v>90</v>
      </c>
      <c r="D21" s="5" t="s">
        <v>47</v>
      </c>
      <c r="E21" s="69">
        <v>11500</v>
      </c>
      <c r="F21" s="69">
        <v>0</v>
      </c>
      <c r="G21" s="69">
        <f>E21+F21</f>
        <v>11500</v>
      </c>
      <c r="I21" s="68"/>
      <c r="J21" s="68"/>
      <c r="K21" s="68"/>
      <c r="L21" s="68"/>
      <c r="M21" s="68"/>
    </row>
    <row r="22" spans="1:13" s="66" customFormat="1" ht="38.25" x14ac:dyDescent="0.25">
      <c r="A22" s="4"/>
      <c r="B22" s="4">
        <v>67</v>
      </c>
      <c r="C22" s="5"/>
      <c r="D22" s="9" t="s">
        <v>49</v>
      </c>
      <c r="E22" s="69">
        <f>+E23+E24+E25</f>
        <v>632000</v>
      </c>
      <c r="F22" s="69">
        <f>+F23+F24+F25</f>
        <v>-66100</v>
      </c>
      <c r="G22" s="69">
        <f>+G23+G24+G25</f>
        <v>565900</v>
      </c>
      <c r="I22" s="68"/>
      <c r="J22" s="68"/>
      <c r="K22" s="68"/>
      <c r="L22" s="68"/>
      <c r="M22" s="68"/>
    </row>
    <row r="23" spans="1:13" s="66" customFormat="1" x14ac:dyDescent="0.25">
      <c r="A23" s="4"/>
      <c r="B23" s="13"/>
      <c r="C23" s="5" t="s">
        <v>50</v>
      </c>
      <c r="D23" s="5" t="s">
        <v>11</v>
      </c>
      <c r="E23" s="69">
        <v>455500</v>
      </c>
      <c r="F23" s="69">
        <v>-70100</v>
      </c>
      <c r="G23" s="69">
        <f>+E23+F23</f>
        <v>385400</v>
      </c>
      <c r="I23" s="68"/>
      <c r="J23" s="68"/>
      <c r="K23" s="68"/>
      <c r="L23" s="68"/>
      <c r="M23" s="68"/>
    </row>
    <row r="24" spans="1:13" s="66" customFormat="1" x14ac:dyDescent="0.25">
      <c r="A24" s="4"/>
      <c r="B24" s="13"/>
      <c r="C24" s="5" t="s">
        <v>52</v>
      </c>
      <c r="D24" s="5" t="s">
        <v>46</v>
      </c>
      <c r="E24" s="69">
        <v>120000</v>
      </c>
      <c r="F24" s="69">
        <v>0</v>
      </c>
      <c r="G24" s="69">
        <f t="shared" ref="G24:G25" si="2">+E24+F24</f>
        <v>120000</v>
      </c>
      <c r="I24" s="68"/>
      <c r="J24" s="68"/>
      <c r="K24" s="68"/>
      <c r="L24" s="68"/>
      <c r="M24" s="68"/>
    </row>
    <row r="25" spans="1:13" s="66" customFormat="1" x14ac:dyDescent="0.25">
      <c r="A25" s="4"/>
      <c r="B25" s="4"/>
      <c r="C25" s="5" t="s">
        <v>102</v>
      </c>
      <c r="D25" s="5" t="s">
        <v>48</v>
      </c>
      <c r="E25" s="69">
        <v>56500</v>
      </c>
      <c r="F25" s="69">
        <v>4000</v>
      </c>
      <c r="G25" s="69">
        <f t="shared" si="2"/>
        <v>60500</v>
      </c>
      <c r="I25" s="68"/>
      <c r="J25" s="68"/>
      <c r="K25" s="68"/>
      <c r="L25" s="68"/>
      <c r="M25" s="68"/>
    </row>
    <row r="26" spans="1:13" s="67" customFormat="1" ht="25.5" x14ac:dyDescent="0.25">
      <c r="A26" s="6">
        <v>7</v>
      </c>
      <c r="B26" s="6"/>
      <c r="C26" s="6"/>
      <c r="D26" s="12" t="s">
        <v>12</v>
      </c>
      <c r="E26" s="75">
        <v>0</v>
      </c>
      <c r="F26" s="75">
        <f>+F27</f>
        <v>0</v>
      </c>
      <c r="G26" s="75">
        <v>0</v>
      </c>
      <c r="I26" s="68"/>
      <c r="J26" s="68"/>
      <c r="K26" s="68"/>
      <c r="L26" s="68"/>
      <c r="M26" s="68"/>
    </row>
    <row r="27" spans="1:13" s="66" customFormat="1" ht="25.5" x14ac:dyDescent="0.25">
      <c r="A27" s="4"/>
      <c r="B27" s="4">
        <v>72</v>
      </c>
      <c r="C27" s="5"/>
      <c r="D27" s="9" t="s">
        <v>71</v>
      </c>
      <c r="E27" s="69">
        <v>0</v>
      </c>
      <c r="F27" s="69">
        <v>0</v>
      </c>
      <c r="G27" s="69">
        <v>0</v>
      </c>
    </row>
    <row r="28" spans="1:13" s="66" customFormat="1" x14ac:dyDescent="0.25">
      <c r="A28" s="4"/>
      <c r="B28" s="4"/>
      <c r="C28" s="5" t="s">
        <v>95</v>
      </c>
      <c r="D28" s="5" t="s">
        <v>70</v>
      </c>
      <c r="E28" s="69">
        <v>0</v>
      </c>
      <c r="F28" s="69">
        <v>0</v>
      </c>
      <c r="G28" s="69">
        <v>0</v>
      </c>
    </row>
    <row r="29" spans="1:13" x14ac:dyDescent="0.25">
      <c r="E29" s="45"/>
    </row>
    <row r="30" spans="1:13" ht="15.75" x14ac:dyDescent="0.25">
      <c r="A30" s="135" t="s">
        <v>13</v>
      </c>
      <c r="B30" s="136"/>
      <c r="C30" s="136"/>
      <c r="D30" s="136"/>
      <c r="E30" s="136"/>
      <c r="F30" s="136"/>
      <c r="G30" s="136"/>
    </row>
    <row r="31" spans="1:13" ht="18" x14ac:dyDescent="0.25">
      <c r="A31" s="1"/>
      <c r="B31" s="1"/>
      <c r="C31" s="1"/>
      <c r="D31" s="1"/>
      <c r="E31" s="1"/>
      <c r="F31" s="2"/>
      <c r="G31" s="2"/>
    </row>
    <row r="32" spans="1:13" ht="25.5" x14ac:dyDescent="0.25">
      <c r="A32" s="11" t="s">
        <v>7</v>
      </c>
      <c r="B32" s="10" t="s">
        <v>8</v>
      </c>
      <c r="C32" s="10" t="s">
        <v>9</v>
      </c>
      <c r="D32" s="10" t="s">
        <v>14</v>
      </c>
      <c r="E32" s="11" t="s">
        <v>105</v>
      </c>
      <c r="F32" s="11" t="s">
        <v>64</v>
      </c>
      <c r="G32" s="11" t="s">
        <v>106</v>
      </c>
    </row>
    <row r="33" spans="1:10" s="67" customFormat="1" ht="15.75" customHeight="1" x14ac:dyDescent="0.25">
      <c r="A33" s="3">
        <v>3</v>
      </c>
      <c r="B33" s="3"/>
      <c r="C33" s="3"/>
      <c r="D33" s="3" t="s">
        <v>15</v>
      </c>
      <c r="E33" s="75">
        <f>+E34+E39+E49+E52+E54+E59</f>
        <v>2868260</v>
      </c>
      <c r="F33" s="75">
        <f>+F34+F39+F49+F52+F54+F59</f>
        <v>154710</v>
      </c>
      <c r="G33" s="75">
        <f>+G34+G39+G49+G52+G54+G59</f>
        <v>3022970</v>
      </c>
      <c r="J33" s="76"/>
    </row>
    <row r="34" spans="1:10" s="66" customFormat="1" ht="15.75" customHeight="1" x14ac:dyDescent="0.25">
      <c r="A34" s="3"/>
      <c r="B34" s="7">
        <v>31</v>
      </c>
      <c r="C34" s="7"/>
      <c r="D34" s="7" t="s">
        <v>16</v>
      </c>
      <c r="E34" s="69">
        <f>+E35+E36+E37+E38</f>
        <v>2238650</v>
      </c>
      <c r="F34" s="69">
        <f>+F35+F36+F37+F38</f>
        <v>121700</v>
      </c>
      <c r="G34" s="69">
        <f>+E34+F34</f>
        <v>2360350</v>
      </c>
    </row>
    <row r="35" spans="1:10" s="65" customFormat="1" x14ac:dyDescent="0.25">
      <c r="A35" s="4"/>
      <c r="B35" s="4"/>
      <c r="C35" s="5" t="s">
        <v>50</v>
      </c>
      <c r="D35" s="5" t="s">
        <v>11</v>
      </c>
      <c r="E35" s="70">
        <f>202500+4700+103200</f>
        <v>310400</v>
      </c>
      <c r="F35" s="70">
        <f>3000-17300</f>
        <v>-14300</v>
      </c>
      <c r="G35" s="70">
        <f>+E35+F35</f>
        <v>296100</v>
      </c>
    </row>
    <row r="36" spans="1:10" s="65" customFormat="1" x14ac:dyDescent="0.25">
      <c r="A36" s="4"/>
      <c r="B36" s="4"/>
      <c r="C36" s="5" t="s">
        <v>97</v>
      </c>
      <c r="D36" s="5" t="s">
        <v>46</v>
      </c>
      <c r="E36" s="70">
        <v>16000</v>
      </c>
      <c r="F36" s="70">
        <v>7000</v>
      </c>
      <c r="G36" s="70">
        <f t="shared" ref="G36:G38" si="3">+E36+F36</f>
        <v>23000</v>
      </c>
    </row>
    <row r="37" spans="1:10" s="65" customFormat="1" x14ac:dyDescent="0.25">
      <c r="A37" s="4"/>
      <c r="B37" s="4"/>
      <c r="C37" s="5" t="s">
        <v>102</v>
      </c>
      <c r="D37" s="5" t="s">
        <v>48</v>
      </c>
      <c r="E37" s="70">
        <v>39900</v>
      </c>
      <c r="F37" s="70">
        <v>4000</v>
      </c>
      <c r="G37" s="70">
        <f t="shared" si="3"/>
        <v>43900</v>
      </c>
    </row>
    <row r="38" spans="1:10" s="65" customFormat="1" x14ac:dyDescent="0.25">
      <c r="A38" s="4"/>
      <c r="B38" s="4"/>
      <c r="C38" s="5" t="s">
        <v>84</v>
      </c>
      <c r="D38" s="5" t="s">
        <v>45</v>
      </c>
      <c r="E38" s="70">
        <v>1872350</v>
      </c>
      <c r="F38" s="70">
        <v>125000</v>
      </c>
      <c r="G38" s="70">
        <f t="shared" si="3"/>
        <v>1997350</v>
      </c>
    </row>
    <row r="39" spans="1:10" s="66" customFormat="1" x14ac:dyDescent="0.25">
      <c r="A39" s="4"/>
      <c r="B39" s="4">
        <v>32</v>
      </c>
      <c r="C39" s="5"/>
      <c r="D39" s="4" t="s">
        <v>23</v>
      </c>
      <c r="E39" s="69">
        <f>+E40+E41+E42+E43+E45+E46+E48+E44+E47</f>
        <v>582410</v>
      </c>
      <c r="F39" s="69">
        <f>+F40+F41+F42+F43+F45+F46+F48+F44+F47</f>
        <v>36110</v>
      </c>
      <c r="G39" s="69">
        <f>+G40+G41+G42+G43+G45+G46+G48+G44+G47</f>
        <v>618520</v>
      </c>
    </row>
    <row r="40" spans="1:10" s="66" customFormat="1" x14ac:dyDescent="0.25">
      <c r="A40" s="4"/>
      <c r="B40" s="4"/>
      <c r="C40" s="5" t="s">
        <v>50</v>
      </c>
      <c r="D40" s="5" t="s">
        <v>11</v>
      </c>
      <c r="E40" s="69">
        <f>71500+14000+3300+6400</f>
        <v>95200</v>
      </c>
      <c r="F40" s="69">
        <f>+(-28300)+6300-1800</f>
        <v>-23800</v>
      </c>
      <c r="G40" s="69">
        <f>+E40+F40</f>
        <v>71400</v>
      </c>
    </row>
    <row r="41" spans="1:10" s="66" customFormat="1" x14ac:dyDescent="0.25">
      <c r="A41" s="4"/>
      <c r="B41" s="4"/>
      <c r="C41" s="5" t="s">
        <v>51</v>
      </c>
      <c r="D41" s="5" t="s">
        <v>24</v>
      </c>
      <c r="E41" s="69">
        <f>8310+2700</f>
        <v>11010</v>
      </c>
      <c r="F41" s="69">
        <v>0</v>
      </c>
      <c r="G41" s="69">
        <f t="shared" ref="G41:G48" si="4">+E41+F41</f>
        <v>11010</v>
      </c>
    </row>
    <row r="42" spans="1:10" s="66" customFormat="1" x14ac:dyDescent="0.25">
      <c r="A42" s="4"/>
      <c r="B42" s="4"/>
      <c r="C42" s="5" t="s">
        <v>52</v>
      </c>
      <c r="D42" s="5" t="s">
        <v>46</v>
      </c>
      <c r="E42" s="69">
        <v>118900</v>
      </c>
      <c r="F42" s="69">
        <v>0</v>
      </c>
      <c r="G42" s="69">
        <f t="shared" si="4"/>
        <v>118900</v>
      </c>
    </row>
    <row r="43" spans="1:10" s="66" customFormat="1" x14ac:dyDescent="0.25">
      <c r="A43" s="4"/>
      <c r="B43" s="4"/>
      <c r="C43" s="5" t="s">
        <v>97</v>
      </c>
      <c r="D43" s="5" t="s">
        <v>46</v>
      </c>
      <c r="E43" s="69">
        <f>42900+35500</f>
        <v>78400</v>
      </c>
      <c r="F43" s="69">
        <v>-7000</v>
      </c>
      <c r="G43" s="69">
        <f t="shared" si="4"/>
        <v>71400</v>
      </c>
    </row>
    <row r="44" spans="1:10" s="66" customFormat="1" x14ac:dyDescent="0.25">
      <c r="A44" s="4"/>
      <c r="B44" s="4"/>
      <c r="C44" s="5" t="s">
        <v>82</v>
      </c>
      <c r="D44" s="5" t="s">
        <v>110</v>
      </c>
      <c r="E44" s="69">
        <v>0</v>
      </c>
      <c r="F44" s="69">
        <v>28061</v>
      </c>
      <c r="G44" s="69">
        <v>28061</v>
      </c>
    </row>
    <row r="45" spans="1:10" s="66" customFormat="1" x14ac:dyDescent="0.25">
      <c r="A45" s="4"/>
      <c r="B45" s="4"/>
      <c r="C45" s="5" t="s">
        <v>102</v>
      </c>
      <c r="D45" s="5" t="s">
        <v>48</v>
      </c>
      <c r="E45" s="69">
        <f>9500+7100</f>
        <v>16600</v>
      </c>
      <c r="F45" s="69">
        <v>0</v>
      </c>
      <c r="G45" s="69">
        <f t="shared" si="4"/>
        <v>16600</v>
      </c>
    </row>
    <row r="46" spans="1:10" s="66" customFormat="1" x14ac:dyDescent="0.25">
      <c r="A46" s="4"/>
      <c r="B46" s="4"/>
      <c r="C46" s="5" t="s">
        <v>84</v>
      </c>
      <c r="D46" s="5" t="s">
        <v>45</v>
      </c>
      <c r="E46" s="69">
        <f>78500+125000+52800</f>
        <v>256300</v>
      </c>
      <c r="F46" s="69">
        <v>11567</v>
      </c>
      <c r="G46" s="69">
        <f t="shared" si="4"/>
        <v>267867</v>
      </c>
    </row>
    <row r="47" spans="1:10" s="66" customFormat="1" x14ac:dyDescent="0.25">
      <c r="A47" s="4"/>
      <c r="B47" s="4"/>
      <c r="C47" s="5" t="s">
        <v>134</v>
      </c>
      <c r="D47" s="5" t="s">
        <v>135</v>
      </c>
      <c r="E47" s="69">
        <v>0</v>
      </c>
      <c r="F47" s="69">
        <v>25782</v>
      </c>
      <c r="G47" s="69">
        <v>25782</v>
      </c>
    </row>
    <row r="48" spans="1:10" s="66" customFormat="1" x14ac:dyDescent="0.25">
      <c r="A48" s="4"/>
      <c r="B48" s="4"/>
      <c r="C48" s="5" t="s">
        <v>90</v>
      </c>
      <c r="D48" s="5" t="s">
        <v>47</v>
      </c>
      <c r="E48" s="69">
        <v>6000</v>
      </c>
      <c r="F48" s="69">
        <v>1500</v>
      </c>
      <c r="G48" s="69">
        <f t="shared" si="4"/>
        <v>7500</v>
      </c>
    </row>
    <row r="49" spans="1:13" s="67" customFormat="1" x14ac:dyDescent="0.25">
      <c r="A49" s="13"/>
      <c r="B49" s="4">
        <v>34</v>
      </c>
      <c r="C49" s="47"/>
      <c r="D49" s="42" t="s">
        <v>43</v>
      </c>
      <c r="E49" s="69">
        <f>+E50+E51</f>
        <v>4100</v>
      </c>
      <c r="F49" s="69">
        <f>+F50+F51</f>
        <v>2400</v>
      </c>
      <c r="G49" s="69">
        <f>+G50+G51</f>
        <v>6500</v>
      </c>
    </row>
    <row r="50" spans="1:13" s="66" customFormat="1" x14ac:dyDescent="0.25">
      <c r="A50" s="4"/>
      <c r="B50" s="4"/>
      <c r="C50" s="5" t="s">
        <v>52</v>
      </c>
      <c r="D50" s="5" t="s">
        <v>46</v>
      </c>
      <c r="E50" s="69">
        <v>1100</v>
      </c>
      <c r="F50" s="69">
        <v>0</v>
      </c>
      <c r="G50" s="69">
        <f>+E50+F50</f>
        <v>1100</v>
      </c>
    </row>
    <row r="51" spans="1:13" s="66" customFormat="1" x14ac:dyDescent="0.25">
      <c r="A51" s="4"/>
      <c r="B51" s="4"/>
      <c r="C51" s="5" t="s">
        <v>84</v>
      </c>
      <c r="D51" s="5" t="s">
        <v>45</v>
      </c>
      <c r="E51" s="69">
        <v>3000</v>
      </c>
      <c r="F51" s="69">
        <v>2400</v>
      </c>
      <c r="G51" s="69">
        <f>+E51+F51</f>
        <v>5400</v>
      </c>
    </row>
    <row r="52" spans="1:13" s="66" customFormat="1" ht="25.5" x14ac:dyDescent="0.25">
      <c r="A52" s="4"/>
      <c r="B52" s="4">
        <v>36</v>
      </c>
      <c r="C52" s="5"/>
      <c r="D52" s="42" t="s">
        <v>44</v>
      </c>
      <c r="E52" s="69">
        <f>+E53</f>
        <v>1500</v>
      </c>
      <c r="F52" s="69">
        <f>+F53</f>
        <v>0</v>
      </c>
      <c r="G52" s="69">
        <f>+G53</f>
        <v>1500</v>
      </c>
    </row>
    <row r="53" spans="1:13" s="66" customFormat="1" x14ac:dyDescent="0.25">
      <c r="A53" s="4"/>
      <c r="B53" s="4"/>
      <c r="C53" s="5" t="s">
        <v>84</v>
      </c>
      <c r="D53" s="5" t="s">
        <v>45</v>
      </c>
      <c r="E53" s="69">
        <v>1500</v>
      </c>
      <c r="F53" s="69">
        <v>0</v>
      </c>
      <c r="G53" s="69">
        <f>E53+F53</f>
        <v>1500</v>
      </c>
    </row>
    <row r="54" spans="1:13" s="66" customFormat="1" ht="25.5" x14ac:dyDescent="0.25">
      <c r="A54" s="4"/>
      <c r="B54" s="4">
        <v>37</v>
      </c>
      <c r="C54" s="5"/>
      <c r="D54" s="9" t="s">
        <v>42</v>
      </c>
      <c r="E54" s="69">
        <f>+E55+E56+E57+E58</f>
        <v>39600</v>
      </c>
      <c r="F54" s="69">
        <f>+F55+F56+F57+F58</f>
        <v>-5500</v>
      </c>
      <c r="G54" s="69">
        <f>+G55+G56+G57+G58</f>
        <v>34100</v>
      </c>
    </row>
    <row r="55" spans="1:13" s="66" customFormat="1" x14ac:dyDescent="0.25">
      <c r="A55" s="4"/>
      <c r="B55" s="4"/>
      <c r="C55" s="5" t="s">
        <v>50</v>
      </c>
      <c r="D55" s="5" t="s">
        <v>11</v>
      </c>
      <c r="E55" s="69">
        <f>6000+3500</f>
        <v>9500</v>
      </c>
      <c r="F55" s="69">
        <f>+(-2000)-2000</f>
        <v>-4000</v>
      </c>
      <c r="G55" s="69">
        <f>E55+F55</f>
        <v>5500</v>
      </c>
    </row>
    <row r="56" spans="1:13" s="66" customFormat="1" x14ac:dyDescent="0.25">
      <c r="A56" s="4"/>
      <c r="B56" s="4"/>
      <c r="C56" s="5" t="s">
        <v>97</v>
      </c>
      <c r="D56" s="5" t="s">
        <v>46</v>
      </c>
      <c r="E56" s="69">
        <v>600</v>
      </c>
      <c r="F56" s="69">
        <v>0</v>
      </c>
      <c r="G56" s="69">
        <f t="shared" ref="G56:G58" si="5">E56+F56</f>
        <v>600</v>
      </c>
    </row>
    <row r="57" spans="1:13" s="66" customFormat="1" x14ac:dyDescent="0.25">
      <c r="A57" s="4"/>
      <c r="B57" s="4"/>
      <c r="C57" s="5" t="s">
        <v>84</v>
      </c>
      <c r="D57" s="5" t="s">
        <v>45</v>
      </c>
      <c r="E57" s="69">
        <f>25000+2000</f>
        <v>27000</v>
      </c>
      <c r="F57" s="69">
        <v>0</v>
      </c>
      <c r="G57" s="69">
        <f t="shared" si="5"/>
        <v>27000</v>
      </c>
    </row>
    <row r="58" spans="1:13" s="66" customFormat="1" x14ac:dyDescent="0.25">
      <c r="A58" s="4"/>
      <c r="B58" s="4"/>
      <c r="C58" s="5" t="s">
        <v>90</v>
      </c>
      <c r="D58" s="5" t="s">
        <v>47</v>
      </c>
      <c r="E58" s="69">
        <v>2500</v>
      </c>
      <c r="F58" s="69">
        <v>-1500</v>
      </c>
      <c r="G58" s="69">
        <f t="shared" si="5"/>
        <v>1000</v>
      </c>
    </row>
    <row r="59" spans="1:13" s="66" customFormat="1" x14ac:dyDescent="0.25">
      <c r="A59" s="4"/>
      <c r="B59" s="4">
        <v>38</v>
      </c>
      <c r="C59" s="5"/>
      <c r="D59" s="5" t="s">
        <v>66</v>
      </c>
      <c r="E59" s="69">
        <f>E60</f>
        <v>2000</v>
      </c>
      <c r="F59" s="69">
        <f>F60</f>
        <v>0</v>
      </c>
      <c r="G59" s="69">
        <f>E59+F59</f>
        <v>2000</v>
      </c>
    </row>
    <row r="60" spans="1:13" s="66" customFormat="1" x14ac:dyDescent="0.25">
      <c r="A60" s="4"/>
      <c r="B60" s="4"/>
      <c r="C60" s="5" t="s">
        <v>84</v>
      </c>
      <c r="D60" s="5" t="s">
        <v>45</v>
      </c>
      <c r="E60" s="69">
        <v>2000</v>
      </c>
      <c r="F60" s="69">
        <v>0</v>
      </c>
      <c r="G60" s="69">
        <f>E60+F60</f>
        <v>2000</v>
      </c>
    </row>
    <row r="61" spans="1:13" s="66" customFormat="1" ht="25.5" x14ac:dyDescent="0.25">
      <c r="A61" s="6">
        <v>4</v>
      </c>
      <c r="B61" s="6"/>
      <c r="C61" s="6"/>
      <c r="D61" s="12" t="s">
        <v>17</v>
      </c>
      <c r="E61" s="75">
        <f>E62</f>
        <v>267287</v>
      </c>
      <c r="F61" s="75">
        <f t="shared" ref="F61:G61" si="6">F62</f>
        <v>-27533</v>
      </c>
      <c r="G61" s="75">
        <f t="shared" si="6"/>
        <v>239754</v>
      </c>
      <c r="J61" s="68"/>
      <c r="K61" s="68"/>
      <c r="L61" s="68"/>
      <c r="M61" s="68"/>
    </row>
    <row r="62" spans="1:13" s="66" customFormat="1" x14ac:dyDescent="0.25">
      <c r="A62" s="72"/>
      <c r="B62" s="72">
        <v>42</v>
      </c>
      <c r="C62" s="73"/>
      <c r="D62" s="5" t="s">
        <v>27</v>
      </c>
      <c r="E62" s="107">
        <f>+E63+E64+E65+E66+E67+E68+E69</f>
        <v>267287</v>
      </c>
      <c r="F62" s="107">
        <f>+F63+F64+F65+F66+F67+F68+F69</f>
        <v>-27533</v>
      </c>
      <c r="G62" s="107">
        <f>+G63+G64+G65+G66+G67+G68+G69</f>
        <v>239754</v>
      </c>
    </row>
    <row r="63" spans="1:13" s="66" customFormat="1" x14ac:dyDescent="0.25">
      <c r="A63" s="72"/>
      <c r="B63" s="72"/>
      <c r="C63" s="73" t="s">
        <v>50</v>
      </c>
      <c r="D63" s="5" t="s">
        <v>11</v>
      </c>
      <c r="E63" s="107">
        <v>40400</v>
      </c>
      <c r="F63" s="74">
        <v>-28000</v>
      </c>
      <c r="G63" s="71">
        <f>+E63+F63</f>
        <v>12400</v>
      </c>
    </row>
    <row r="64" spans="1:13" s="66" customFormat="1" x14ac:dyDescent="0.25">
      <c r="A64" s="72"/>
      <c r="B64" s="72"/>
      <c r="C64" s="73" t="s">
        <v>51</v>
      </c>
      <c r="D64" s="5" t="s">
        <v>80</v>
      </c>
      <c r="E64" s="107">
        <v>4000</v>
      </c>
      <c r="F64" s="74">
        <v>0</v>
      </c>
      <c r="G64" s="71">
        <f t="shared" ref="G64:G69" si="7">+E64+F64</f>
        <v>4000</v>
      </c>
    </row>
    <row r="65" spans="1:7" s="66" customFormat="1" x14ac:dyDescent="0.25">
      <c r="A65" s="72"/>
      <c r="B65" s="72"/>
      <c r="C65" s="73" t="s">
        <v>88</v>
      </c>
      <c r="D65" s="5" t="s">
        <v>89</v>
      </c>
      <c r="E65" s="107">
        <v>10000</v>
      </c>
      <c r="F65" s="74">
        <v>-8196</v>
      </c>
      <c r="G65" s="71">
        <f t="shared" si="7"/>
        <v>1804</v>
      </c>
    </row>
    <row r="66" spans="1:7" s="66" customFormat="1" x14ac:dyDescent="0.25">
      <c r="A66" s="72"/>
      <c r="B66" s="72"/>
      <c r="C66" s="73" t="s">
        <v>82</v>
      </c>
      <c r="D66" s="5" t="s">
        <v>83</v>
      </c>
      <c r="E66" s="107">
        <v>50000</v>
      </c>
      <c r="F66" s="74">
        <v>0</v>
      </c>
      <c r="G66" s="71">
        <f t="shared" si="7"/>
        <v>50000</v>
      </c>
    </row>
    <row r="67" spans="1:7" s="66" customFormat="1" x14ac:dyDescent="0.25">
      <c r="A67" s="72"/>
      <c r="B67" s="72"/>
      <c r="C67" s="73" t="s">
        <v>84</v>
      </c>
      <c r="D67" s="5" t="s">
        <v>85</v>
      </c>
      <c r="E67" s="107">
        <v>26500</v>
      </c>
      <c r="F67" s="74">
        <v>333</v>
      </c>
      <c r="G67" s="71">
        <v>26833</v>
      </c>
    </row>
    <row r="68" spans="1:7" s="66" customFormat="1" x14ac:dyDescent="0.25">
      <c r="A68" s="72"/>
      <c r="B68" s="72"/>
      <c r="C68" s="73" t="s">
        <v>90</v>
      </c>
      <c r="D68" s="5" t="s">
        <v>91</v>
      </c>
      <c r="E68" s="107">
        <v>3000</v>
      </c>
      <c r="F68" s="74">
        <v>0</v>
      </c>
      <c r="G68" s="71">
        <f t="shared" si="7"/>
        <v>3000</v>
      </c>
    </row>
    <row r="69" spans="1:7" s="66" customFormat="1" x14ac:dyDescent="0.25">
      <c r="A69" s="72"/>
      <c r="B69" s="72"/>
      <c r="C69" s="73" t="s">
        <v>92</v>
      </c>
      <c r="D69" s="5" t="s">
        <v>93</v>
      </c>
      <c r="E69" s="107">
        <v>133387</v>
      </c>
      <c r="F69" s="74">
        <v>8330</v>
      </c>
      <c r="G69" s="71">
        <f t="shared" si="7"/>
        <v>141717</v>
      </c>
    </row>
  </sheetData>
  <mergeCells count="3">
    <mergeCell ref="A8:G8"/>
    <mergeCell ref="A30:G30"/>
    <mergeCell ref="A6:G6"/>
  </mergeCells>
  <pageMargins left="0.7" right="0.7" top="0.75" bottom="0.75" header="0.3" footer="0.3"/>
  <pageSetup paperSize="9" scale="62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18"/>
  <sheetViews>
    <sheetView zoomScaleNormal="100" workbookViewId="0">
      <selection activeCell="D13" sqref="D13"/>
    </sheetView>
  </sheetViews>
  <sheetFormatPr defaultRowHeight="15" x14ac:dyDescent="0.25"/>
  <cols>
    <col min="1" max="1" width="37.7109375" customWidth="1"/>
    <col min="2" max="4" width="15.7109375" customWidth="1"/>
  </cols>
  <sheetData>
    <row r="2" spans="1:5" ht="15.75" x14ac:dyDescent="0.25">
      <c r="A2" s="49" t="s">
        <v>54</v>
      </c>
    </row>
    <row r="3" spans="1:5" ht="15.75" x14ac:dyDescent="0.25">
      <c r="A3" s="49"/>
    </row>
    <row r="4" spans="1:5" ht="15.75" x14ac:dyDescent="0.25">
      <c r="A4" s="51" t="s">
        <v>104</v>
      </c>
    </row>
    <row r="5" spans="1:5" ht="18" x14ac:dyDescent="0.25">
      <c r="A5" s="1"/>
      <c r="B5" s="1"/>
      <c r="C5" s="2"/>
      <c r="D5" s="2"/>
    </row>
    <row r="6" spans="1:5" ht="18" customHeight="1" x14ac:dyDescent="0.25">
      <c r="A6" s="135" t="s">
        <v>6</v>
      </c>
      <c r="B6" s="137"/>
      <c r="C6" s="137"/>
      <c r="D6" s="137"/>
    </row>
    <row r="7" spans="1:5" ht="18" x14ac:dyDescent="0.25">
      <c r="A7" s="1"/>
      <c r="B7" s="1"/>
      <c r="C7" s="2"/>
      <c r="D7" s="2"/>
    </row>
    <row r="8" spans="1:5" ht="15.75" x14ac:dyDescent="0.25">
      <c r="A8" s="135" t="s">
        <v>18</v>
      </c>
      <c r="B8" s="136"/>
      <c r="C8" s="136"/>
      <c r="D8" s="136"/>
    </row>
    <row r="9" spans="1:5" ht="18" x14ac:dyDescent="0.25">
      <c r="A9" s="1"/>
      <c r="B9" s="1"/>
      <c r="C9" s="2"/>
      <c r="D9" s="2"/>
    </row>
    <row r="10" spans="1:5" ht="25.5" x14ac:dyDescent="0.25">
      <c r="A10" s="11" t="s">
        <v>19</v>
      </c>
      <c r="B10" s="55" t="s">
        <v>105</v>
      </c>
      <c r="C10" s="11" t="s">
        <v>64</v>
      </c>
      <c r="D10" s="11" t="s">
        <v>106</v>
      </c>
    </row>
    <row r="11" spans="1:5" ht="15.75" customHeight="1" x14ac:dyDescent="0.25">
      <c r="A11" s="3" t="s">
        <v>20</v>
      </c>
      <c r="B11" s="77">
        <f t="shared" ref="B11:C13" si="0">+B12</f>
        <v>3135547</v>
      </c>
      <c r="C11" s="77">
        <f t="shared" si="0"/>
        <v>127177</v>
      </c>
      <c r="D11" s="77">
        <f>B11+C11</f>
        <v>3262724</v>
      </c>
      <c r="E11" s="56"/>
    </row>
    <row r="12" spans="1:5" ht="15.75" customHeight="1" x14ac:dyDescent="0.25">
      <c r="A12" s="3" t="s">
        <v>39</v>
      </c>
      <c r="B12" s="78">
        <f t="shared" si="0"/>
        <v>3135547</v>
      </c>
      <c r="C12" s="78">
        <f t="shared" si="0"/>
        <v>127177</v>
      </c>
      <c r="D12" s="78">
        <f>+D13</f>
        <v>3262724</v>
      </c>
      <c r="E12" s="56"/>
    </row>
    <row r="13" spans="1:5" x14ac:dyDescent="0.25">
      <c r="A13" s="43" t="s">
        <v>40</v>
      </c>
      <c r="B13" s="79">
        <f t="shared" si="0"/>
        <v>3135547</v>
      </c>
      <c r="C13" s="79">
        <f t="shared" si="0"/>
        <v>127177</v>
      </c>
      <c r="D13" s="79">
        <f>+D14</f>
        <v>3262724</v>
      </c>
      <c r="E13" s="56"/>
    </row>
    <row r="14" spans="1:5" x14ac:dyDescent="0.25">
      <c r="A14" s="8" t="s">
        <v>41</v>
      </c>
      <c r="B14" s="80">
        <v>3135547</v>
      </c>
      <c r="C14" s="80">
        <v>127177</v>
      </c>
      <c r="D14" s="80">
        <v>3262724</v>
      </c>
    </row>
    <row r="16" spans="1:5" x14ac:dyDescent="0.25">
      <c r="C16" s="45"/>
      <c r="D16" s="45"/>
    </row>
    <row r="18" spans="2:3" x14ac:dyDescent="0.25">
      <c r="B18" s="45"/>
      <c r="C18" s="45"/>
    </row>
  </sheetData>
  <mergeCells count="2">
    <mergeCell ref="A6:D6"/>
    <mergeCell ref="A8:D8"/>
  </mergeCells>
  <pageMargins left="0.7" right="0.7" top="0.75" bottom="0.75" header="0.3" footer="0.3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128"/>
  <sheetViews>
    <sheetView workbookViewId="0">
      <selection activeCell="E107" sqref="E107"/>
    </sheetView>
  </sheetViews>
  <sheetFormatPr defaultRowHeight="15" x14ac:dyDescent="0.25"/>
  <cols>
    <col min="1" max="1" width="16.42578125" bestFit="1" customWidth="1"/>
    <col min="2" max="2" width="57.85546875" customWidth="1"/>
    <col min="3" max="3" width="10.85546875" bestFit="1" customWidth="1"/>
    <col min="4" max="4" width="10.42578125" bestFit="1" customWidth="1"/>
    <col min="5" max="5" width="10.85546875" bestFit="1" customWidth="1"/>
  </cols>
  <sheetData>
    <row r="2" spans="1:7" ht="15" customHeight="1" x14ac:dyDescent="0.25">
      <c r="A2" s="139" t="s">
        <v>74</v>
      </c>
      <c r="B2" s="139"/>
      <c r="C2" s="139"/>
      <c r="D2" s="139"/>
      <c r="E2" s="139"/>
      <c r="F2" s="106"/>
      <c r="G2" s="106"/>
    </row>
    <row r="3" spans="1:7" x14ac:dyDescent="0.25">
      <c r="A3" s="57"/>
      <c r="B3" s="57"/>
      <c r="C3" s="57"/>
      <c r="D3" s="57"/>
      <c r="E3" s="57"/>
      <c r="F3" s="57"/>
      <c r="G3" s="57"/>
    </row>
    <row r="4" spans="1:7" x14ac:dyDescent="0.25">
      <c r="A4" s="140" t="s">
        <v>68</v>
      </c>
      <c r="B4" s="140"/>
      <c r="C4" s="140"/>
      <c r="D4" s="140"/>
      <c r="E4" s="140"/>
      <c r="F4" s="106"/>
      <c r="G4" s="106"/>
    </row>
    <row r="5" spans="1:7" x14ac:dyDescent="0.25">
      <c r="A5" s="58"/>
      <c r="B5" s="57"/>
      <c r="C5" s="57"/>
      <c r="D5" s="57"/>
      <c r="E5" s="57"/>
      <c r="F5" s="57"/>
      <c r="G5" s="57"/>
    </row>
    <row r="6" spans="1:7" ht="15.75" x14ac:dyDescent="0.25">
      <c r="A6" s="138" t="s">
        <v>69</v>
      </c>
      <c r="B6" s="138"/>
      <c r="C6" s="138"/>
      <c r="D6" s="138"/>
      <c r="E6" s="138"/>
      <c r="F6" s="138"/>
      <c r="G6" s="138"/>
    </row>
    <row r="7" spans="1:7" ht="15.75" x14ac:dyDescent="0.25">
      <c r="A7" s="59"/>
      <c r="B7" s="59"/>
      <c r="C7" s="59"/>
      <c r="D7" s="59"/>
      <c r="E7" s="59"/>
      <c r="F7" s="59"/>
      <c r="G7" s="59"/>
    </row>
    <row r="8" spans="1:7" ht="15.75" x14ac:dyDescent="0.25">
      <c r="A8" s="138" t="s">
        <v>75</v>
      </c>
      <c r="B8" s="138"/>
      <c r="C8" s="138"/>
      <c r="D8" s="138"/>
      <c r="E8" s="138"/>
      <c r="F8" s="138"/>
      <c r="G8" s="138"/>
    </row>
    <row r="9" spans="1:7" x14ac:dyDescent="0.25">
      <c r="A9" s="57"/>
      <c r="B9" s="57"/>
      <c r="C9" s="57"/>
      <c r="D9" s="57"/>
      <c r="E9" s="57"/>
      <c r="F9" s="57"/>
      <c r="G9" s="57"/>
    </row>
    <row r="11" spans="1:7" s="85" customFormat="1" ht="25.5" x14ac:dyDescent="0.2">
      <c r="A11" s="81" t="s">
        <v>111</v>
      </c>
      <c r="B11" s="82" t="s">
        <v>76</v>
      </c>
      <c r="C11" s="83">
        <v>3135547</v>
      </c>
      <c r="D11" s="83">
        <v>127177</v>
      </c>
      <c r="E11" s="84">
        <v>3262724</v>
      </c>
    </row>
    <row r="12" spans="1:7" s="85" customFormat="1" ht="12.75" x14ac:dyDescent="0.2">
      <c r="A12" s="86" t="s">
        <v>112</v>
      </c>
      <c r="B12" s="87" t="s">
        <v>79</v>
      </c>
      <c r="C12" s="88">
        <v>455500</v>
      </c>
      <c r="D12" s="88">
        <v>-70100</v>
      </c>
      <c r="E12" s="89">
        <v>385400</v>
      </c>
    </row>
    <row r="13" spans="1:7" s="85" customFormat="1" ht="12.75" x14ac:dyDescent="0.2">
      <c r="A13" s="86" t="s">
        <v>113</v>
      </c>
      <c r="B13" s="87" t="s">
        <v>80</v>
      </c>
      <c r="C13" s="88">
        <v>15010</v>
      </c>
      <c r="D13" s="88">
        <v>0</v>
      </c>
      <c r="E13" s="89">
        <v>15010</v>
      </c>
    </row>
    <row r="14" spans="1:7" s="85" customFormat="1" ht="12.75" x14ac:dyDescent="0.2">
      <c r="A14" s="86" t="s">
        <v>114</v>
      </c>
      <c r="B14" s="87" t="s">
        <v>89</v>
      </c>
      <c r="C14" s="88">
        <v>10000</v>
      </c>
      <c r="D14" s="88">
        <v>-8196</v>
      </c>
      <c r="E14" s="89">
        <v>1804</v>
      </c>
    </row>
    <row r="15" spans="1:7" s="85" customFormat="1" ht="12.75" x14ac:dyDescent="0.2">
      <c r="A15" s="86" t="s">
        <v>115</v>
      </c>
      <c r="B15" s="87" t="s">
        <v>81</v>
      </c>
      <c r="C15" s="88">
        <v>120000</v>
      </c>
      <c r="D15" s="88">
        <v>0</v>
      </c>
      <c r="E15" s="89">
        <v>120000</v>
      </c>
    </row>
    <row r="16" spans="1:7" s="85" customFormat="1" ht="12.75" x14ac:dyDescent="0.2">
      <c r="A16" s="86" t="s">
        <v>116</v>
      </c>
      <c r="B16" s="87" t="s">
        <v>98</v>
      </c>
      <c r="C16" s="88">
        <v>95000</v>
      </c>
      <c r="D16" s="88">
        <v>0</v>
      </c>
      <c r="E16" s="89">
        <v>95000</v>
      </c>
    </row>
    <row r="17" spans="1:5" s="85" customFormat="1" ht="12.75" x14ac:dyDescent="0.2">
      <c r="A17" s="86" t="s">
        <v>117</v>
      </c>
      <c r="B17" s="87" t="s">
        <v>83</v>
      </c>
      <c r="C17" s="88">
        <v>50000</v>
      </c>
      <c r="D17" s="88">
        <v>28061</v>
      </c>
      <c r="E17" s="89">
        <v>78061</v>
      </c>
    </row>
    <row r="18" spans="1:5" s="85" customFormat="1" ht="12.75" x14ac:dyDescent="0.2">
      <c r="A18" s="86" t="s">
        <v>118</v>
      </c>
      <c r="B18" s="87" t="s">
        <v>48</v>
      </c>
      <c r="C18" s="88">
        <v>56500</v>
      </c>
      <c r="D18" s="88">
        <v>4000</v>
      </c>
      <c r="E18" s="89">
        <v>60500</v>
      </c>
    </row>
    <row r="19" spans="1:5" s="85" customFormat="1" ht="12.75" x14ac:dyDescent="0.2">
      <c r="A19" s="86" t="s">
        <v>119</v>
      </c>
      <c r="B19" s="87" t="s">
        <v>85</v>
      </c>
      <c r="C19" s="88">
        <v>2188650</v>
      </c>
      <c r="D19" s="88">
        <v>139300</v>
      </c>
      <c r="E19" s="89">
        <v>2327950</v>
      </c>
    </row>
    <row r="20" spans="1:5" s="85" customFormat="1" ht="12.75" x14ac:dyDescent="0.2">
      <c r="A20" s="86" t="s">
        <v>120</v>
      </c>
      <c r="B20" s="87" t="s">
        <v>100</v>
      </c>
      <c r="C20" s="88">
        <v>0</v>
      </c>
      <c r="D20" s="88">
        <v>25782</v>
      </c>
      <c r="E20" s="89">
        <v>25782</v>
      </c>
    </row>
    <row r="21" spans="1:5" s="85" customFormat="1" ht="12.75" x14ac:dyDescent="0.2">
      <c r="A21" s="86" t="s">
        <v>121</v>
      </c>
      <c r="B21" s="87" t="s">
        <v>91</v>
      </c>
      <c r="C21" s="88">
        <v>11500</v>
      </c>
      <c r="D21" s="88">
        <v>0</v>
      </c>
      <c r="E21" s="89">
        <v>11500</v>
      </c>
    </row>
    <row r="22" spans="1:5" s="85" customFormat="1" ht="12.75" x14ac:dyDescent="0.2">
      <c r="A22" s="86" t="s">
        <v>122</v>
      </c>
      <c r="B22" s="87" t="s">
        <v>93</v>
      </c>
      <c r="C22" s="88">
        <v>133387</v>
      </c>
      <c r="D22" s="88">
        <v>8330</v>
      </c>
      <c r="E22" s="89">
        <v>141717</v>
      </c>
    </row>
    <row r="23" spans="1:5" s="85" customFormat="1" ht="12.75" x14ac:dyDescent="0.2">
      <c r="A23" s="90" t="s">
        <v>123</v>
      </c>
      <c r="B23" s="91" t="s">
        <v>77</v>
      </c>
      <c r="C23" s="92">
        <v>3135547</v>
      </c>
      <c r="D23" s="92">
        <v>127177</v>
      </c>
      <c r="E23" s="93">
        <v>3262724</v>
      </c>
    </row>
    <row r="24" spans="1:5" s="85" customFormat="1" ht="12.75" x14ac:dyDescent="0.2">
      <c r="A24" s="94" t="s">
        <v>124</v>
      </c>
      <c r="B24" s="95" t="s">
        <v>78</v>
      </c>
      <c r="C24" s="96">
        <v>207810</v>
      </c>
      <c r="D24" s="96">
        <v>-2239</v>
      </c>
      <c r="E24" s="97">
        <v>205571</v>
      </c>
    </row>
    <row r="25" spans="1:5" s="85" customFormat="1" ht="12.75" x14ac:dyDescent="0.2">
      <c r="A25" s="86" t="s">
        <v>112</v>
      </c>
      <c r="B25" s="87" t="s">
        <v>79</v>
      </c>
      <c r="C25" s="88">
        <v>77500</v>
      </c>
      <c r="D25" s="88">
        <v>-30300</v>
      </c>
      <c r="E25" s="89">
        <v>47200</v>
      </c>
    </row>
    <row r="26" spans="1:5" s="85" customFormat="1" ht="12.75" x14ac:dyDescent="0.2">
      <c r="A26" s="98" t="s">
        <v>125</v>
      </c>
      <c r="B26" s="99" t="s">
        <v>15</v>
      </c>
      <c r="C26" s="100">
        <v>77500</v>
      </c>
      <c r="D26" s="100">
        <v>-30300</v>
      </c>
      <c r="E26" s="101">
        <v>47200</v>
      </c>
    </row>
    <row r="27" spans="1:5" s="85" customFormat="1" ht="12.75" x14ac:dyDescent="0.2">
      <c r="A27" s="102" t="s">
        <v>58</v>
      </c>
      <c r="B27" s="103" t="s">
        <v>23</v>
      </c>
      <c r="C27" s="104">
        <v>71500</v>
      </c>
      <c r="D27" s="104">
        <v>-28300</v>
      </c>
      <c r="E27" s="105">
        <v>43200</v>
      </c>
    </row>
    <row r="28" spans="1:5" s="85" customFormat="1" ht="12.75" x14ac:dyDescent="0.2">
      <c r="A28" s="102" t="s">
        <v>59</v>
      </c>
      <c r="B28" s="103" t="s">
        <v>42</v>
      </c>
      <c r="C28" s="104">
        <v>6000</v>
      </c>
      <c r="D28" s="104">
        <v>-2000</v>
      </c>
      <c r="E28" s="105">
        <v>4000</v>
      </c>
    </row>
    <row r="29" spans="1:5" s="85" customFormat="1" ht="12.75" x14ac:dyDescent="0.2">
      <c r="A29" s="86" t="s">
        <v>113</v>
      </c>
      <c r="B29" s="87" t="s">
        <v>80</v>
      </c>
      <c r="C29" s="88">
        <v>8310</v>
      </c>
      <c r="D29" s="88">
        <v>0</v>
      </c>
      <c r="E29" s="89">
        <v>8310</v>
      </c>
    </row>
    <row r="30" spans="1:5" s="85" customFormat="1" ht="12.75" x14ac:dyDescent="0.2">
      <c r="A30" s="98" t="s">
        <v>125</v>
      </c>
      <c r="B30" s="99" t="s">
        <v>15</v>
      </c>
      <c r="C30" s="100">
        <v>8310</v>
      </c>
      <c r="D30" s="100">
        <v>0</v>
      </c>
      <c r="E30" s="101">
        <v>8310</v>
      </c>
    </row>
    <row r="31" spans="1:5" s="85" customFormat="1" ht="12.75" x14ac:dyDescent="0.2">
      <c r="A31" s="102" t="s">
        <v>58</v>
      </c>
      <c r="B31" s="103" t="s">
        <v>23</v>
      </c>
      <c r="C31" s="104">
        <v>8310</v>
      </c>
      <c r="D31" s="104">
        <v>0</v>
      </c>
      <c r="E31" s="105">
        <v>8310</v>
      </c>
    </row>
    <row r="32" spans="1:5" s="85" customFormat="1" ht="12.75" x14ac:dyDescent="0.2">
      <c r="A32" s="86" t="s">
        <v>115</v>
      </c>
      <c r="B32" s="87" t="s">
        <v>81</v>
      </c>
      <c r="C32" s="88">
        <v>120000</v>
      </c>
      <c r="D32" s="88">
        <v>0</v>
      </c>
      <c r="E32" s="89">
        <v>120000</v>
      </c>
    </row>
    <row r="33" spans="1:5" s="85" customFormat="1" ht="12.75" x14ac:dyDescent="0.2">
      <c r="A33" s="98" t="s">
        <v>125</v>
      </c>
      <c r="B33" s="99" t="s">
        <v>15</v>
      </c>
      <c r="C33" s="100">
        <v>120000</v>
      </c>
      <c r="D33" s="100">
        <v>0</v>
      </c>
      <c r="E33" s="101">
        <v>120000</v>
      </c>
    </row>
    <row r="34" spans="1:5" s="85" customFormat="1" ht="12.75" x14ac:dyDescent="0.2">
      <c r="A34" s="102" t="s">
        <v>58</v>
      </c>
      <c r="B34" s="103" t="s">
        <v>23</v>
      </c>
      <c r="C34" s="104">
        <v>118900</v>
      </c>
      <c r="D34" s="104">
        <v>0</v>
      </c>
      <c r="E34" s="105">
        <v>118900</v>
      </c>
    </row>
    <row r="35" spans="1:5" s="85" customFormat="1" ht="12.75" x14ac:dyDescent="0.2">
      <c r="A35" s="102" t="s">
        <v>60</v>
      </c>
      <c r="B35" s="103" t="s">
        <v>43</v>
      </c>
      <c r="C35" s="104">
        <v>1100</v>
      </c>
      <c r="D35" s="104">
        <v>0</v>
      </c>
      <c r="E35" s="105">
        <v>1100</v>
      </c>
    </row>
    <row r="36" spans="1:5" s="85" customFormat="1" ht="12.75" x14ac:dyDescent="0.2">
      <c r="A36" s="86" t="s">
        <v>117</v>
      </c>
      <c r="B36" s="87" t="s">
        <v>83</v>
      </c>
      <c r="C36" s="88">
        <v>0</v>
      </c>
      <c r="D36" s="88">
        <v>28061</v>
      </c>
      <c r="E36" s="89">
        <v>28061</v>
      </c>
    </row>
    <row r="37" spans="1:5" s="85" customFormat="1" ht="12.75" x14ac:dyDescent="0.2">
      <c r="A37" s="98" t="s">
        <v>125</v>
      </c>
      <c r="B37" s="99" t="s">
        <v>15</v>
      </c>
      <c r="C37" s="100">
        <v>0</v>
      </c>
      <c r="D37" s="100">
        <v>28061</v>
      </c>
      <c r="E37" s="101">
        <v>28061</v>
      </c>
    </row>
    <row r="38" spans="1:5" s="85" customFormat="1" ht="12.75" x14ac:dyDescent="0.2">
      <c r="A38" s="102" t="s">
        <v>58</v>
      </c>
      <c r="B38" s="103" t="s">
        <v>23</v>
      </c>
      <c r="C38" s="104">
        <v>0</v>
      </c>
      <c r="D38" s="104">
        <v>28061</v>
      </c>
      <c r="E38" s="105">
        <v>28061</v>
      </c>
    </row>
    <row r="39" spans="1:5" s="85" customFormat="1" ht="12.75" x14ac:dyDescent="0.2">
      <c r="A39" s="86" t="s">
        <v>119</v>
      </c>
      <c r="B39" s="87" t="s">
        <v>85</v>
      </c>
      <c r="C39" s="88">
        <v>2000</v>
      </c>
      <c r="D39" s="88">
        <v>0</v>
      </c>
      <c r="E39" s="89">
        <v>2000</v>
      </c>
    </row>
    <row r="40" spans="1:5" s="85" customFormat="1" ht="12.75" x14ac:dyDescent="0.2">
      <c r="A40" s="98" t="s">
        <v>125</v>
      </c>
      <c r="B40" s="99" t="s">
        <v>15</v>
      </c>
      <c r="C40" s="100">
        <v>2000</v>
      </c>
      <c r="D40" s="100">
        <v>0</v>
      </c>
      <c r="E40" s="101">
        <v>2000</v>
      </c>
    </row>
    <row r="41" spans="1:5" s="85" customFormat="1" ht="12.75" x14ac:dyDescent="0.2">
      <c r="A41" s="102" t="s">
        <v>65</v>
      </c>
      <c r="B41" s="103" t="s">
        <v>86</v>
      </c>
      <c r="C41" s="104">
        <v>2000</v>
      </c>
      <c r="D41" s="104">
        <v>0</v>
      </c>
      <c r="E41" s="105">
        <v>2000</v>
      </c>
    </row>
    <row r="42" spans="1:5" s="85" customFormat="1" ht="12.75" x14ac:dyDescent="0.2">
      <c r="A42" s="94" t="s">
        <v>126</v>
      </c>
      <c r="B42" s="95" t="s">
        <v>72</v>
      </c>
      <c r="C42" s="96">
        <v>1953850</v>
      </c>
      <c r="D42" s="96">
        <v>129300</v>
      </c>
      <c r="E42" s="97">
        <v>2083150</v>
      </c>
    </row>
    <row r="43" spans="1:5" s="85" customFormat="1" ht="12.75" x14ac:dyDescent="0.2">
      <c r="A43" s="86" t="s">
        <v>119</v>
      </c>
      <c r="B43" s="87" t="s">
        <v>85</v>
      </c>
      <c r="C43" s="88">
        <v>1953850</v>
      </c>
      <c r="D43" s="88">
        <v>129300</v>
      </c>
      <c r="E43" s="89">
        <v>2083150</v>
      </c>
    </row>
    <row r="44" spans="1:5" s="85" customFormat="1" ht="12.75" x14ac:dyDescent="0.2">
      <c r="A44" s="98" t="s">
        <v>125</v>
      </c>
      <c r="B44" s="99" t="s">
        <v>15</v>
      </c>
      <c r="C44" s="100">
        <v>1953850</v>
      </c>
      <c r="D44" s="100">
        <v>129300</v>
      </c>
      <c r="E44" s="101">
        <v>2083150</v>
      </c>
    </row>
    <row r="45" spans="1:5" s="85" customFormat="1" ht="12.75" x14ac:dyDescent="0.2">
      <c r="A45" s="102" t="s">
        <v>61</v>
      </c>
      <c r="B45" s="103" t="s">
        <v>16</v>
      </c>
      <c r="C45" s="104">
        <v>1872350</v>
      </c>
      <c r="D45" s="104">
        <v>125000</v>
      </c>
      <c r="E45" s="105">
        <v>1997350</v>
      </c>
    </row>
    <row r="46" spans="1:5" s="85" customFormat="1" ht="12.75" x14ac:dyDescent="0.2">
      <c r="A46" s="102" t="s">
        <v>58</v>
      </c>
      <c r="B46" s="103" t="s">
        <v>23</v>
      </c>
      <c r="C46" s="104">
        <v>78500</v>
      </c>
      <c r="D46" s="104">
        <v>1900</v>
      </c>
      <c r="E46" s="105">
        <v>80400</v>
      </c>
    </row>
    <row r="47" spans="1:5" s="85" customFormat="1" ht="12.75" x14ac:dyDescent="0.2">
      <c r="A47" s="102" t="s">
        <v>60</v>
      </c>
      <c r="B47" s="103" t="s">
        <v>43</v>
      </c>
      <c r="C47" s="104">
        <v>3000</v>
      </c>
      <c r="D47" s="104">
        <v>2400</v>
      </c>
      <c r="E47" s="105">
        <v>5400</v>
      </c>
    </row>
    <row r="48" spans="1:5" s="85" customFormat="1" ht="12.75" x14ac:dyDescent="0.2">
      <c r="A48" s="94" t="s">
        <v>127</v>
      </c>
      <c r="B48" s="95" t="s">
        <v>87</v>
      </c>
      <c r="C48" s="96">
        <v>233387</v>
      </c>
      <c r="D48" s="96">
        <v>-27533</v>
      </c>
      <c r="E48" s="97">
        <v>205854</v>
      </c>
    </row>
    <row r="49" spans="1:5" s="85" customFormat="1" ht="12.75" x14ac:dyDescent="0.2">
      <c r="A49" s="86" t="s">
        <v>112</v>
      </c>
      <c r="B49" s="87" t="s">
        <v>79</v>
      </c>
      <c r="C49" s="88">
        <v>37000</v>
      </c>
      <c r="D49" s="88">
        <v>-28000</v>
      </c>
      <c r="E49" s="89">
        <v>9000</v>
      </c>
    </row>
    <row r="50" spans="1:5" s="85" customFormat="1" ht="12.75" x14ac:dyDescent="0.2">
      <c r="A50" s="98" t="s">
        <v>128</v>
      </c>
      <c r="B50" s="99" t="s">
        <v>17</v>
      </c>
      <c r="C50" s="100">
        <v>37000</v>
      </c>
      <c r="D50" s="100">
        <v>-28000</v>
      </c>
      <c r="E50" s="101">
        <v>9000</v>
      </c>
    </row>
    <row r="51" spans="1:5" s="85" customFormat="1" ht="12.75" x14ac:dyDescent="0.2">
      <c r="A51" s="102" t="s">
        <v>62</v>
      </c>
      <c r="B51" s="103" t="s">
        <v>27</v>
      </c>
      <c r="C51" s="104">
        <v>37000</v>
      </c>
      <c r="D51" s="104">
        <v>-28000</v>
      </c>
      <c r="E51" s="105">
        <v>9000</v>
      </c>
    </row>
    <row r="52" spans="1:5" s="85" customFormat="1" ht="12.75" x14ac:dyDescent="0.2">
      <c r="A52" s="86" t="s">
        <v>114</v>
      </c>
      <c r="B52" s="87" t="s">
        <v>89</v>
      </c>
      <c r="C52" s="88">
        <v>10000</v>
      </c>
      <c r="D52" s="88">
        <v>-8196</v>
      </c>
      <c r="E52" s="89">
        <v>1804</v>
      </c>
    </row>
    <row r="53" spans="1:5" s="85" customFormat="1" ht="12.75" x14ac:dyDescent="0.2">
      <c r="A53" s="98" t="s">
        <v>128</v>
      </c>
      <c r="B53" s="99" t="s">
        <v>17</v>
      </c>
      <c r="C53" s="100">
        <v>10000</v>
      </c>
      <c r="D53" s="100">
        <v>-8196</v>
      </c>
      <c r="E53" s="101">
        <v>1804</v>
      </c>
    </row>
    <row r="54" spans="1:5" s="85" customFormat="1" ht="12.75" x14ac:dyDescent="0.2">
      <c r="A54" s="102" t="s">
        <v>62</v>
      </c>
      <c r="B54" s="103" t="s">
        <v>27</v>
      </c>
      <c r="C54" s="104">
        <v>10000</v>
      </c>
      <c r="D54" s="104">
        <v>-8196</v>
      </c>
      <c r="E54" s="105">
        <v>1804</v>
      </c>
    </row>
    <row r="55" spans="1:5" s="85" customFormat="1" ht="12.75" x14ac:dyDescent="0.2">
      <c r="A55" s="86" t="s">
        <v>117</v>
      </c>
      <c r="B55" s="87" t="s">
        <v>83</v>
      </c>
      <c r="C55" s="88">
        <v>50000</v>
      </c>
      <c r="D55" s="88">
        <v>0</v>
      </c>
      <c r="E55" s="89">
        <v>50000</v>
      </c>
    </row>
    <row r="56" spans="1:5" s="85" customFormat="1" ht="12.75" x14ac:dyDescent="0.2">
      <c r="A56" s="98" t="s">
        <v>128</v>
      </c>
      <c r="B56" s="99" t="s">
        <v>17</v>
      </c>
      <c r="C56" s="100">
        <v>50000</v>
      </c>
      <c r="D56" s="100">
        <v>0</v>
      </c>
      <c r="E56" s="101">
        <v>50000</v>
      </c>
    </row>
    <row r="57" spans="1:5" s="85" customFormat="1" ht="12.75" x14ac:dyDescent="0.2">
      <c r="A57" s="102" t="s">
        <v>62</v>
      </c>
      <c r="B57" s="103" t="s">
        <v>27</v>
      </c>
      <c r="C57" s="104">
        <v>50000</v>
      </c>
      <c r="D57" s="104">
        <v>0</v>
      </c>
      <c r="E57" s="105">
        <v>50000</v>
      </c>
    </row>
    <row r="58" spans="1:5" s="85" customFormat="1" ht="12.75" x14ac:dyDescent="0.2">
      <c r="A58" s="86" t="s">
        <v>119</v>
      </c>
      <c r="B58" s="87" t="s">
        <v>85</v>
      </c>
      <c r="C58" s="88">
        <v>0</v>
      </c>
      <c r="D58" s="88">
        <v>333</v>
      </c>
      <c r="E58" s="89">
        <v>333</v>
      </c>
    </row>
    <row r="59" spans="1:5" s="85" customFormat="1" ht="12.75" x14ac:dyDescent="0.2">
      <c r="A59" s="98" t="s">
        <v>128</v>
      </c>
      <c r="B59" s="99" t="s">
        <v>17</v>
      </c>
      <c r="C59" s="100">
        <v>0</v>
      </c>
      <c r="D59" s="100">
        <v>333</v>
      </c>
      <c r="E59" s="101">
        <v>333</v>
      </c>
    </row>
    <row r="60" spans="1:5" s="85" customFormat="1" ht="12.75" x14ac:dyDescent="0.2">
      <c r="A60" s="102" t="s">
        <v>62</v>
      </c>
      <c r="B60" s="103" t="s">
        <v>27</v>
      </c>
      <c r="C60" s="104">
        <v>0</v>
      </c>
      <c r="D60" s="104">
        <v>333</v>
      </c>
      <c r="E60" s="105">
        <v>333</v>
      </c>
    </row>
    <row r="61" spans="1:5" s="85" customFormat="1" ht="12.75" x14ac:dyDescent="0.2">
      <c r="A61" s="86" t="s">
        <v>121</v>
      </c>
      <c r="B61" s="87" t="s">
        <v>91</v>
      </c>
      <c r="C61" s="88">
        <v>3000</v>
      </c>
      <c r="D61" s="88">
        <v>0</v>
      </c>
      <c r="E61" s="89">
        <v>3000</v>
      </c>
    </row>
    <row r="62" spans="1:5" s="85" customFormat="1" ht="12.75" x14ac:dyDescent="0.2">
      <c r="A62" s="98" t="s">
        <v>128</v>
      </c>
      <c r="B62" s="99" t="s">
        <v>17</v>
      </c>
      <c r="C62" s="100">
        <v>3000</v>
      </c>
      <c r="D62" s="100">
        <v>0</v>
      </c>
      <c r="E62" s="101">
        <v>3000</v>
      </c>
    </row>
    <row r="63" spans="1:5" s="85" customFormat="1" ht="12.75" x14ac:dyDescent="0.2">
      <c r="A63" s="102" t="s">
        <v>62</v>
      </c>
      <c r="B63" s="103" t="s">
        <v>27</v>
      </c>
      <c r="C63" s="104">
        <v>3000</v>
      </c>
      <c r="D63" s="104">
        <v>0</v>
      </c>
      <c r="E63" s="105">
        <v>3000</v>
      </c>
    </row>
    <row r="64" spans="1:5" s="85" customFormat="1" ht="12.75" x14ac:dyDescent="0.2">
      <c r="A64" s="86" t="s">
        <v>122</v>
      </c>
      <c r="B64" s="87" t="s">
        <v>93</v>
      </c>
      <c r="C64" s="88">
        <v>133387</v>
      </c>
      <c r="D64" s="88">
        <v>8330</v>
      </c>
      <c r="E64" s="89">
        <v>141717</v>
      </c>
    </row>
    <row r="65" spans="1:5" s="85" customFormat="1" ht="12.75" x14ac:dyDescent="0.2">
      <c r="A65" s="98" t="s">
        <v>128</v>
      </c>
      <c r="B65" s="99" t="s">
        <v>17</v>
      </c>
      <c r="C65" s="100">
        <v>133387</v>
      </c>
      <c r="D65" s="100">
        <v>8330</v>
      </c>
      <c r="E65" s="101">
        <v>141717</v>
      </c>
    </row>
    <row r="66" spans="1:5" s="85" customFormat="1" ht="12.75" x14ac:dyDescent="0.2">
      <c r="A66" s="102" t="s">
        <v>62</v>
      </c>
      <c r="B66" s="103" t="s">
        <v>27</v>
      </c>
      <c r="C66" s="104">
        <v>133387</v>
      </c>
      <c r="D66" s="104">
        <v>8330</v>
      </c>
      <c r="E66" s="105">
        <v>141717</v>
      </c>
    </row>
    <row r="67" spans="1:5" s="85" customFormat="1" ht="12.75" x14ac:dyDescent="0.2">
      <c r="A67" s="94" t="s">
        <v>129</v>
      </c>
      <c r="B67" s="95" t="s">
        <v>94</v>
      </c>
      <c r="C67" s="96">
        <v>58900</v>
      </c>
      <c r="D67" s="96">
        <v>0</v>
      </c>
      <c r="E67" s="97">
        <v>58900</v>
      </c>
    </row>
    <row r="68" spans="1:5" s="85" customFormat="1" ht="12.75" x14ac:dyDescent="0.2">
      <c r="A68" s="86" t="s">
        <v>112</v>
      </c>
      <c r="B68" s="87" t="s">
        <v>79</v>
      </c>
      <c r="C68" s="88">
        <v>3400</v>
      </c>
      <c r="D68" s="88">
        <v>0</v>
      </c>
      <c r="E68" s="89">
        <v>3400</v>
      </c>
    </row>
    <row r="69" spans="1:5" s="85" customFormat="1" ht="12.75" x14ac:dyDescent="0.2">
      <c r="A69" s="98" t="s">
        <v>128</v>
      </c>
      <c r="B69" s="99" t="s">
        <v>17</v>
      </c>
      <c r="C69" s="100">
        <v>3400</v>
      </c>
      <c r="D69" s="100">
        <v>0</v>
      </c>
      <c r="E69" s="101">
        <v>3400</v>
      </c>
    </row>
    <row r="70" spans="1:5" s="85" customFormat="1" ht="12.75" x14ac:dyDescent="0.2">
      <c r="A70" s="102" t="s">
        <v>62</v>
      </c>
      <c r="B70" s="103" t="s">
        <v>27</v>
      </c>
      <c r="C70" s="104">
        <v>3400</v>
      </c>
      <c r="D70" s="104">
        <v>0</v>
      </c>
      <c r="E70" s="105">
        <v>3400</v>
      </c>
    </row>
    <row r="71" spans="1:5" s="85" customFormat="1" ht="12.75" x14ac:dyDescent="0.2">
      <c r="A71" s="86" t="s">
        <v>113</v>
      </c>
      <c r="B71" s="87" t="s">
        <v>80</v>
      </c>
      <c r="C71" s="88">
        <v>4000</v>
      </c>
      <c r="D71" s="88">
        <v>0</v>
      </c>
      <c r="E71" s="89">
        <v>4000</v>
      </c>
    </row>
    <row r="72" spans="1:5" s="85" customFormat="1" ht="12.75" x14ac:dyDescent="0.2">
      <c r="A72" s="98" t="s">
        <v>128</v>
      </c>
      <c r="B72" s="99" t="s">
        <v>17</v>
      </c>
      <c r="C72" s="100">
        <v>4000</v>
      </c>
      <c r="D72" s="100">
        <v>0</v>
      </c>
      <c r="E72" s="101">
        <v>4000</v>
      </c>
    </row>
    <row r="73" spans="1:5" s="85" customFormat="1" ht="12.75" x14ac:dyDescent="0.2">
      <c r="A73" s="102" t="s">
        <v>62</v>
      </c>
      <c r="B73" s="103" t="s">
        <v>27</v>
      </c>
      <c r="C73" s="104">
        <v>4000</v>
      </c>
      <c r="D73" s="104">
        <v>0</v>
      </c>
      <c r="E73" s="105">
        <v>4000</v>
      </c>
    </row>
    <row r="74" spans="1:5" s="85" customFormat="1" ht="12.75" x14ac:dyDescent="0.2">
      <c r="A74" s="86" t="s">
        <v>119</v>
      </c>
      <c r="B74" s="87" t="s">
        <v>85</v>
      </c>
      <c r="C74" s="88">
        <v>51500</v>
      </c>
      <c r="D74" s="88">
        <v>0</v>
      </c>
      <c r="E74" s="89">
        <v>51500</v>
      </c>
    </row>
    <row r="75" spans="1:5" s="85" customFormat="1" ht="12.75" x14ac:dyDescent="0.2">
      <c r="A75" s="98" t="s">
        <v>125</v>
      </c>
      <c r="B75" s="99" t="s">
        <v>15</v>
      </c>
      <c r="C75" s="100">
        <v>25000</v>
      </c>
      <c r="D75" s="100">
        <v>0</v>
      </c>
      <c r="E75" s="101">
        <v>25000</v>
      </c>
    </row>
    <row r="76" spans="1:5" s="85" customFormat="1" ht="12.75" x14ac:dyDescent="0.2">
      <c r="A76" s="102" t="s">
        <v>59</v>
      </c>
      <c r="B76" s="103" t="s">
        <v>42</v>
      </c>
      <c r="C76" s="104">
        <v>25000</v>
      </c>
      <c r="D76" s="104">
        <v>0</v>
      </c>
      <c r="E76" s="105">
        <v>25000</v>
      </c>
    </row>
    <row r="77" spans="1:5" s="85" customFormat="1" ht="12.75" x14ac:dyDescent="0.2">
      <c r="A77" s="98" t="s">
        <v>128</v>
      </c>
      <c r="B77" s="99" t="s">
        <v>17</v>
      </c>
      <c r="C77" s="100">
        <v>26500</v>
      </c>
      <c r="D77" s="100">
        <v>0</v>
      </c>
      <c r="E77" s="101">
        <v>26500</v>
      </c>
    </row>
    <row r="78" spans="1:5" s="85" customFormat="1" ht="12.75" x14ac:dyDescent="0.2">
      <c r="A78" s="102" t="s">
        <v>62</v>
      </c>
      <c r="B78" s="103" t="s">
        <v>27</v>
      </c>
      <c r="C78" s="104">
        <v>26500</v>
      </c>
      <c r="D78" s="104">
        <v>0</v>
      </c>
      <c r="E78" s="105">
        <v>26500</v>
      </c>
    </row>
    <row r="79" spans="1:5" s="85" customFormat="1" ht="12.75" x14ac:dyDescent="0.2">
      <c r="A79" s="94" t="s">
        <v>130</v>
      </c>
      <c r="B79" s="95" t="s">
        <v>96</v>
      </c>
      <c r="C79" s="96">
        <v>400400</v>
      </c>
      <c r="D79" s="96">
        <v>3000</v>
      </c>
      <c r="E79" s="97">
        <v>403400</v>
      </c>
    </row>
    <row r="80" spans="1:5" s="85" customFormat="1" ht="12.75" x14ac:dyDescent="0.2">
      <c r="A80" s="86" t="s">
        <v>112</v>
      </c>
      <c r="B80" s="87" t="s">
        <v>79</v>
      </c>
      <c r="C80" s="88">
        <v>216500</v>
      </c>
      <c r="D80" s="88">
        <v>3000</v>
      </c>
      <c r="E80" s="89">
        <v>219500</v>
      </c>
    </row>
    <row r="81" spans="1:5" s="85" customFormat="1" ht="12.75" x14ac:dyDescent="0.2">
      <c r="A81" s="98" t="s">
        <v>125</v>
      </c>
      <c r="B81" s="99" t="s">
        <v>15</v>
      </c>
      <c r="C81" s="100">
        <v>216500</v>
      </c>
      <c r="D81" s="100">
        <v>3000</v>
      </c>
      <c r="E81" s="101">
        <v>219500</v>
      </c>
    </row>
    <row r="82" spans="1:5" s="85" customFormat="1" ht="12.75" x14ac:dyDescent="0.2">
      <c r="A82" s="102" t="s">
        <v>61</v>
      </c>
      <c r="B82" s="103" t="s">
        <v>16</v>
      </c>
      <c r="C82" s="104">
        <v>202500</v>
      </c>
      <c r="D82" s="104">
        <v>3000</v>
      </c>
      <c r="E82" s="105">
        <v>205500</v>
      </c>
    </row>
    <row r="83" spans="1:5" s="85" customFormat="1" ht="12.75" x14ac:dyDescent="0.2">
      <c r="A83" s="102" t="s">
        <v>58</v>
      </c>
      <c r="B83" s="103" t="s">
        <v>23</v>
      </c>
      <c r="C83" s="104">
        <v>14000</v>
      </c>
      <c r="D83" s="104">
        <v>0</v>
      </c>
      <c r="E83" s="105">
        <v>14000</v>
      </c>
    </row>
    <row r="84" spans="1:5" s="85" customFormat="1" ht="12.75" x14ac:dyDescent="0.2">
      <c r="A84" s="86" t="s">
        <v>116</v>
      </c>
      <c r="B84" s="87" t="s">
        <v>98</v>
      </c>
      <c r="C84" s="88">
        <v>58900</v>
      </c>
      <c r="D84" s="88">
        <v>0</v>
      </c>
      <c r="E84" s="89">
        <v>58900</v>
      </c>
    </row>
    <row r="85" spans="1:5" s="85" customFormat="1" ht="12.75" x14ac:dyDescent="0.2">
      <c r="A85" s="98" t="s">
        <v>125</v>
      </c>
      <c r="B85" s="99" t="s">
        <v>15</v>
      </c>
      <c r="C85" s="100">
        <v>58900</v>
      </c>
      <c r="D85" s="100">
        <v>0</v>
      </c>
      <c r="E85" s="101">
        <v>58900</v>
      </c>
    </row>
    <row r="86" spans="1:5" s="85" customFormat="1" ht="12.75" x14ac:dyDescent="0.2">
      <c r="A86" s="102" t="s">
        <v>61</v>
      </c>
      <c r="B86" s="103" t="s">
        <v>16</v>
      </c>
      <c r="C86" s="104">
        <v>16000</v>
      </c>
      <c r="D86" s="104">
        <v>7000</v>
      </c>
      <c r="E86" s="105">
        <v>23000</v>
      </c>
    </row>
    <row r="87" spans="1:5" s="85" customFormat="1" ht="12.75" x14ac:dyDescent="0.2">
      <c r="A87" s="102" t="s">
        <v>58</v>
      </c>
      <c r="B87" s="103" t="s">
        <v>23</v>
      </c>
      <c r="C87" s="104">
        <v>42900</v>
      </c>
      <c r="D87" s="104">
        <v>-7000</v>
      </c>
      <c r="E87" s="105">
        <v>35900</v>
      </c>
    </row>
    <row r="88" spans="1:5" s="85" customFormat="1" ht="12.75" x14ac:dyDescent="0.2">
      <c r="A88" s="86" t="s">
        <v>119</v>
      </c>
      <c r="B88" s="87" t="s">
        <v>85</v>
      </c>
      <c r="C88" s="88">
        <v>125000</v>
      </c>
      <c r="D88" s="88">
        <v>0</v>
      </c>
      <c r="E88" s="89">
        <v>125000</v>
      </c>
    </row>
    <row r="89" spans="1:5" s="85" customFormat="1" ht="12.75" x14ac:dyDescent="0.2">
      <c r="A89" s="98" t="s">
        <v>125</v>
      </c>
      <c r="B89" s="99" t="s">
        <v>15</v>
      </c>
      <c r="C89" s="100">
        <v>125000</v>
      </c>
      <c r="D89" s="100">
        <v>0</v>
      </c>
      <c r="E89" s="101">
        <v>125000</v>
      </c>
    </row>
    <row r="90" spans="1:5" s="85" customFormat="1" ht="12.75" x14ac:dyDescent="0.2">
      <c r="A90" s="102" t="s">
        <v>58</v>
      </c>
      <c r="B90" s="103" t="s">
        <v>23</v>
      </c>
      <c r="C90" s="104">
        <v>125000</v>
      </c>
      <c r="D90" s="104">
        <v>0</v>
      </c>
      <c r="E90" s="105">
        <v>125000</v>
      </c>
    </row>
    <row r="91" spans="1:5" s="85" customFormat="1" ht="12.75" x14ac:dyDescent="0.2">
      <c r="A91" s="94" t="s">
        <v>131</v>
      </c>
      <c r="B91" s="95" t="s">
        <v>99</v>
      </c>
      <c r="C91" s="96">
        <v>115100</v>
      </c>
      <c r="D91" s="96">
        <v>39749</v>
      </c>
      <c r="E91" s="97">
        <v>154849</v>
      </c>
    </row>
    <row r="92" spans="1:5" s="85" customFormat="1" ht="12.75" x14ac:dyDescent="0.2">
      <c r="A92" s="86" t="s">
        <v>112</v>
      </c>
      <c r="B92" s="87" t="s">
        <v>79</v>
      </c>
      <c r="C92" s="88">
        <v>11500</v>
      </c>
      <c r="D92" s="88">
        <v>4300</v>
      </c>
      <c r="E92" s="89">
        <v>15800</v>
      </c>
    </row>
    <row r="93" spans="1:5" s="85" customFormat="1" ht="12.75" x14ac:dyDescent="0.2">
      <c r="A93" s="98" t="s">
        <v>125</v>
      </c>
      <c r="B93" s="99" t="s">
        <v>15</v>
      </c>
      <c r="C93" s="100">
        <v>11500</v>
      </c>
      <c r="D93" s="100">
        <v>4300</v>
      </c>
      <c r="E93" s="101">
        <v>15800</v>
      </c>
    </row>
    <row r="94" spans="1:5" s="85" customFormat="1" ht="12.75" x14ac:dyDescent="0.2">
      <c r="A94" s="102" t="s">
        <v>61</v>
      </c>
      <c r="B94" s="103" t="s">
        <v>16</v>
      </c>
      <c r="C94" s="104">
        <v>4700</v>
      </c>
      <c r="D94" s="104">
        <v>0</v>
      </c>
      <c r="E94" s="105">
        <v>4700</v>
      </c>
    </row>
    <row r="95" spans="1:5" s="85" customFormat="1" ht="12.75" x14ac:dyDescent="0.2">
      <c r="A95" s="102" t="s">
        <v>58</v>
      </c>
      <c r="B95" s="103" t="s">
        <v>23</v>
      </c>
      <c r="C95" s="104">
        <v>3300</v>
      </c>
      <c r="D95" s="104">
        <v>6300</v>
      </c>
      <c r="E95" s="105">
        <v>9600</v>
      </c>
    </row>
    <row r="96" spans="1:5" s="85" customFormat="1" ht="12.75" x14ac:dyDescent="0.2">
      <c r="A96" s="102" t="s">
        <v>59</v>
      </c>
      <c r="B96" s="103" t="s">
        <v>42</v>
      </c>
      <c r="C96" s="104">
        <v>3500</v>
      </c>
      <c r="D96" s="104">
        <v>-2000</v>
      </c>
      <c r="E96" s="105">
        <v>1500</v>
      </c>
    </row>
    <row r="97" spans="1:5" s="85" customFormat="1" ht="12.75" x14ac:dyDescent="0.2">
      <c r="A97" s="86" t="s">
        <v>113</v>
      </c>
      <c r="B97" s="87" t="s">
        <v>80</v>
      </c>
      <c r="C97" s="88">
        <v>2700</v>
      </c>
      <c r="D97" s="88">
        <v>0</v>
      </c>
      <c r="E97" s="89">
        <v>2700</v>
      </c>
    </row>
    <row r="98" spans="1:5" s="85" customFormat="1" ht="12.75" x14ac:dyDescent="0.2">
      <c r="A98" s="98" t="s">
        <v>125</v>
      </c>
      <c r="B98" s="99" t="s">
        <v>15</v>
      </c>
      <c r="C98" s="100">
        <v>2700</v>
      </c>
      <c r="D98" s="100">
        <v>0</v>
      </c>
      <c r="E98" s="101">
        <v>2700</v>
      </c>
    </row>
    <row r="99" spans="1:5" s="85" customFormat="1" ht="12.75" x14ac:dyDescent="0.2">
      <c r="A99" s="102" t="s">
        <v>58</v>
      </c>
      <c r="B99" s="103" t="s">
        <v>23</v>
      </c>
      <c r="C99" s="104">
        <v>2700</v>
      </c>
      <c r="D99" s="104">
        <v>0</v>
      </c>
      <c r="E99" s="105">
        <v>2700</v>
      </c>
    </row>
    <row r="100" spans="1:5" s="85" customFormat="1" ht="12.75" x14ac:dyDescent="0.2">
      <c r="A100" s="86" t="s">
        <v>116</v>
      </c>
      <c r="B100" s="87" t="s">
        <v>98</v>
      </c>
      <c r="C100" s="88">
        <v>36100</v>
      </c>
      <c r="D100" s="88">
        <v>0</v>
      </c>
      <c r="E100" s="89">
        <v>36100</v>
      </c>
    </row>
    <row r="101" spans="1:5" s="85" customFormat="1" ht="12.75" x14ac:dyDescent="0.2">
      <c r="A101" s="98" t="s">
        <v>125</v>
      </c>
      <c r="B101" s="99" t="s">
        <v>15</v>
      </c>
      <c r="C101" s="100">
        <v>36100</v>
      </c>
      <c r="D101" s="100">
        <v>0</v>
      </c>
      <c r="E101" s="101">
        <v>36100</v>
      </c>
    </row>
    <row r="102" spans="1:5" s="85" customFormat="1" ht="12.75" x14ac:dyDescent="0.2">
      <c r="A102" s="102" t="s">
        <v>58</v>
      </c>
      <c r="B102" s="103" t="s">
        <v>23</v>
      </c>
      <c r="C102" s="104">
        <v>35500</v>
      </c>
      <c r="D102" s="104">
        <v>0</v>
      </c>
      <c r="E102" s="105">
        <v>35500</v>
      </c>
    </row>
    <row r="103" spans="1:5" s="85" customFormat="1" ht="12.75" x14ac:dyDescent="0.2">
      <c r="A103" s="102" t="s">
        <v>59</v>
      </c>
      <c r="B103" s="103" t="s">
        <v>42</v>
      </c>
      <c r="C103" s="104">
        <v>600</v>
      </c>
      <c r="D103" s="104">
        <v>0</v>
      </c>
      <c r="E103" s="105">
        <v>600</v>
      </c>
    </row>
    <row r="104" spans="1:5" s="85" customFormat="1" ht="12.75" x14ac:dyDescent="0.2">
      <c r="A104" s="86" t="s">
        <v>119</v>
      </c>
      <c r="B104" s="87" t="s">
        <v>85</v>
      </c>
      <c r="C104" s="88">
        <v>56300</v>
      </c>
      <c r="D104" s="88">
        <v>9667</v>
      </c>
      <c r="E104" s="89">
        <v>65967</v>
      </c>
    </row>
    <row r="105" spans="1:5" s="85" customFormat="1" ht="12.75" x14ac:dyDescent="0.2">
      <c r="A105" s="98" t="s">
        <v>125</v>
      </c>
      <c r="B105" s="99" t="s">
        <v>15</v>
      </c>
      <c r="C105" s="100">
        <v>56300</v>
      </c>
      <c r="D105" s="100">
        <v>9667</v>
      </c>
      <c r="E105" s="101">
        <v>65967</v>
      </c>
    </row>
    <row r="106" spans="1:5" s="85" customFormat="1" ht="12.75" x14ac:dyDescent="0.2">
      <c r="A106" s="102" t="s">
        <v>58</v>
      </c>
      <c r="B106" s="103" t="s">
        <v>23</v>
      </c>
      <c r="C106" s="104">
        <v>52800</v>
      </c>
      <c r="D106" s="104">
        <v>9667</v>
      </c>
      <c r="E106" s="105">
        <v>62467</v>
      </c>
    </row>
    <row r="107" spans="1:5" s="85" customFormat="1" ht="12.75" x14ac:dyDescent="0.2">
      <c r="A107" s="102" t="s">
        <v>63</v>
      </c>
      <c r="B107" s="103" t="s">
        <v>44</v>
      </c>
      <c r="C107" s="104">
        <v>1500</v>
      </c>
      <c r="D107" s="104">
        <v>0</v>
      </c>
      <c r="E107" s="105">
        <v>1500</v>
      </c>
    </row>
    <row r="108" spans="1:5" s="85" customFormat="1" ht="12.75" x14ac:dyDescent="0.2">
      <c r="A108" s="102" t="s">
        <v>59</v>
      </c>
      <c r="B108" s="103" t="s">
        <v>42</v>
      </c>
      <c r="C108" s="104">
        <v>2000</v>
      </c>
      <c r="D108" s="104">
        <v>0</v>
      </c>
      <c r="E108" s="105">
        <v>2000</v>
      </c>
    </row>
    <row r="109" spans="1:5" s="85" customFormat="1" ht="12.75" x14ac:dyDescent="0.2">
      <c r="A109" s="86" t="s">
        <v>120</v>
      </c>
      <c r="B109" s="87" t="s">
        <v>100</v>
      </c>
      <c r="C109" s="88">
        <v>0</v>
      </c>
      <c r="D109" s="88">
        <v>25782</v>
      </c>
      <c r="E109" s="89">
        <v>25782</v>
      </c>
    </row>
    <row r="110" spans="1:5" s="85" customFormat="1" ht="12.75" x14ac:dyDescent="0.2">
      <c r="A110" s="98" t="s">
        <v>125</v>
      </c>
      <c r="B110" s="99" t="s">
        <v>15</v>
      </c>
      <c r="C110" s="100">
        <v>0</v>
      </c>
      <c r="D110" s="100">
        <v>25782</v>
      </c>
      <c r="E110" s="101">
        <v>25782</v>
      </c>
    </row>
    <row r="111" spans="1:5" s="85" customFormat="1" ht="12.75" x14ac:dyDescent="0.2">
      <c r="A111" s="102" t="s">
        <v>58</v>
      </c>
      <c r="B111" s="103" t="s">
        <v>23</v>
      </c>
      <c r="C111" s="104">
        <v>0</v>
      </c>
      <c r="D111" s="104">
        <v>25782</v>
      </c>
      <c r="E111" s="105">
        <v>25782</v>
      </c>
    </row>
    <row r="112" spans="1:5" s="85" customFormat="1" ht="12.75" x14ac:dyDescent="0.2">
      <c r="A112" s="86" t="s">
        <v>121</v>
      </c>
      <c r="B112" s="87" t="s">
        <v>91</v>
      </c>
      <c r="C112" s="88">
        <v>8500</v>
      </c>
      <c r="D112" s="88">
        <v>0</v>
      </c>
      <c r="E112" s="89">
        <v>8500</v>
      </c>
    </row>
    <row r="113" spans="1:5" s="85" customFormat="1" ht="12.75" x14ac:dyDescent="0.2">
      <c r="A113" s="98" t="s">
        <v>125</v>
      </c>
      <c r="B113" s="99" t="s">
        <v>15</v>
      </c>
      <c r="C113" s="100">
        <v>8500</v>
      </c>
      <c r="D113" s="100">
        <v>0</v>
      </c>
      <c r="E113" s="101">
        <v>8500</v>
      </c>
    </row>
    <row r="114" spans="1:5" s="85" customFormat="1" ht="12.75" x14ac:dyDescent="0.2">
      <c r="A114" s="102" t="s">
        <v>58</v>
      </c>
      <c r="B114" s="103" t="s">
        <v>23</v>
      </c>
      <c r="C114" s="104">
        <v>6000</v>
      </c>
      <c r="D114" s="104">
        <v>1500</v>
      </c>
      <c r="E114" s="105">
        <v>7500</v>
      </c>
    </row>
    <row r="115" spans="1:5" s="85" customFormat="1" ht="12.75" x14ac:dyDescent="0.2">
      <c r="A115" s="102" t="s">
        <v>59</v>
      </c>
      <c r="B115" s="103" t="s">
        <v>42</v>
      </c>
      <c r="C115" s="104">
        <v>2500</v>
      </c>
      <c r="D115" s="104">
        <v>-1500</v>
      </c>
      <c r="E115" s="105">
        <v>1000</v>
      </c>
    </row>
    <row r="116" spans="1:5" s="85" customFormat="1" ht="25.5" x14ac:dyDescent="0.2">
      <c r="A116" s="94" t="s">
        <v>132</v>
      </c>
      <c r="B116" s="95" t="s">
        <v>101</v>
      </c>
      <c r="C116" s="96">
        <v>9500</v>
      </c>
      <c r="D116" s="96">
        <v>0</v>
      </c>
      <c r="E116" s="97">
        <v>9500</v>
      </c>
    </row>
    <row r="117" spans="1:5" s="85" customFormat="1" ht="12.75" x14ac:dyDescent="0.2">
      <c r="A117" s="86" t="s">
        <v>118</v>
      </c>
      <c r="B117" s="87" t="s">
        <v>48</v>
      </c>
      <c r="C117" s="88">
        <v>9500</v>
      </c>
      <c r="D117" s="88">
        <v>0</v>
      </c>
      <c r="E117" s="89">
        <v>9500</v>
      </c>
    </row>
    <row r="118" spans="1:5" s="85" customFormat="1" ht="12.75" x14ac:dyDescent="0.2">
      <c r="A118" s="98" t="s">
        <v>125</v>
      </c>
      <c r="B118" s="99" t="s">
        <v>15</v>
      </c>
      <c r="C118" s="100">
        <v>9500</v>
      </c>
      <c r="D118" s="100">
        <v>0</v>
      </c>
      <c r="E118" s="101">
        <v>9500</v>
      </c>
    </row>
    <row r="119" spans="1:5" s="85" customFormat="1" ht="12.75" x14ac:dyDescent="0.2">
      <c r="A119" s="102" t="s">
        <v>58</v>
      </c>
      <c r="B119" s="103" t="s">
        <v>23</v>
      </c>
      <c r="C119" s="104">
        <v>9500</v>
      </c>
      <c r="D119" s="104">
        <v>0</v>
      </c>
      <c r="E119" s="105">
        <v>9500</v>
      </c>
    </row>
    <row r="120" spans="1:5" s="85" customFormat="1" ht="25.5" x14ac:dyDescent="0.2">
      <c r="A120" s="94" t="s">
        <v>133</v>
      </c>
      <c r="B120" s="95" t="s">
        <v>103</v>
      </c>
      <c r="C120" s="96">
        <v>156600</v>
      </c>
      <c r="D120" s="96">
        <v>-15100</v>
      </c>
      <c r="E120" s="97">
        <v>141500</v>
      </c>
    </row>
    <row r="121" spans="1:5" s="85" customFormat="1" ht="12.75" x14ac:dyDescent="0.2">
      <c r="A121" s="86" t="s">
        <v>112</v>
      </c>
      <c r="B121" s="87" t="s">
        <v>79</v>
      </c>
      <c r="C121" s="88">
        <v>109600</v>
      </c>
      <c r="D121" s="88">
        <v>-19100</v>
      </c>
      <c r="E121" s="89">
        <v>90500</v>
      </c>
    </row>
    <row r="122" spans="1:5" s="85" customFormat="1" ht="12.75" x14ac:dyDescent="0.2">
      <c r="A122" s="98" t="s">
        <v>125</v>
      </c>
      <c r="B122" s="99" t="s">
        <v>15</v>
      </c>
      <c r="C122" s="100">
        <v>109600</v>
      </c>
      <c r="D122" s="100">
        <v>-19100</v>
      </c>
      <c r="E122" s="101">
        <v>90500</v>
      </c>
    </row>
    <row r="123" spans="1:5" s="85" customFormat="1" ht="12.75" x14ac:dyDescent="0.2">
      <c r="A123" s="102" t="s">
        <v>61</v>
      </c>
      <c r="B123" s="103" t="s">
        <v>16</v>
      </c>
      <c r="C123" s="104">
        <v>103200</v>
      </c>
      <c r="D123" s="104">
        <v>-17300</v>
      </c>
      <c r="E123" s="105">
        <v>85900</v>
      </c>
    </row>
    <row r="124" spans="1:5" s="85" customFormat="1" ht="12.75" x14ac:dyDescent="0.2">
      <c r="A124" s="102" t="s">
        <v>58</v>
      </c>
      <c r="B124" s="103" t="s">
        <v>23</v>
      </c>
      <c r="C124" s="104">
        <v>6400</v>
      </c>
      <c r="D124" s="104">
        <v>-1800</v>
      </c>
      <c r="E124" s="105">
        <v>4600</v>
      </c>
    </row>
    <row r="125" spans="1:5" s="85" customFormat="1" ht="12.75" x14ac:dyDescent="0.2">
      <c r="A125" s="86" t="s">
        <v>118</v>
      </c>
      <c r="B125" s="87" t="s">
        <v>48</v>
      </c>
      <c r="C125" s="88">
        <v>47000</v>
      </c>
      <c r="D125" s="88">
        <v>4000</v>
      </c>
      <c r="E125" s="89">
        <v>51000</v>
      </c>
    </row>
    <row r="126" spans="1:5" s="85" customFormat="1" ht="12.75" x14ac:dyDescent="0.2">
      <c r="A126" s="98" t="s">
        <v>125</v>
      </c>
      <c r="B126" s="99" t="s">
        <v>15</v>
      </c>
      <c r="C126" s="100">
        <v>47000</v>
      </c>
      <c r="D126" s="100">
        <v>4000</v>
      </c>
      <c r="E126" s="101">
        <v>51000</v>
      </c>
    </row>
    <row r="127" spans="1:5" s="85" customFormat="1" ht="12.75" x14ac:dyDescent="0.2">
      <c r="A127" s="102" t="s">
        <v>61</v>
      </c>
      <c r="B127" s="103" t="s">
        <v>16</v>
      </c>
      <c r="C127" s="104">
        <v>39900</v>
      </c>
      <c r="D127" s="104">
        <v>4000</v>
      </c>
      <c r="E127" s="105">
        <v>43900</v>
      </c>
    </row>
    <row r="128" spans="1:5" s="85" customFormat="1" ht="12.75" x14ac:dyDescent="0.2">
      <c r="A128" s="102" t="s">
        <v>58</v>
      </c>
      <c r="B128" s="103" t="s">
        <v>23</v>
      </c>
      <c r="C128" s="104">
        <v>7100</v>
      </c>
      <c r="D128" s="104">
        <v>0</v>
      </c>
      <c r="E128" s="105">
        <v>7100</v>
      </c>
    </row>
  </sheetData>
  <mergeCells count="4">
    <mergeCell ref="A6:G6"/>
    <mergeCell ref="A8:G8"/>
    <mergeCell ref="A2:E2"/>
    <mergeCell ref="A4:E4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2025-10-16T11:48:10Z</cp:lastPrinted>
  <dcterms:created xsi:type="dcterms:W3CDTF">2022-08-12T12:51:27Z</dcterms:created>
  <dcterms:modified xsi:type="dcterms:W3CDTF">2025-10-16T11:48:11Z</dcterms:modified>
</cp:coreProperties>
</file>